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.vidic\Desktop\2020\FINANCIJSKI PLANOVI\2022\2. IZMJENE\"/>
    </mc:Choice>
  </mc:AlternateContent>
  <xr:revisionPtr revIDLastSave="0" documentId="13_ncr:1_{5987770D-AC52-48D6-8A22-D8F06E028FA9}" xr6:coauthVersionLast="37" xr6:coauthVersionMax="3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212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H12" i="25" l="1"/>
  <c r="H11" i="25"/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M13" i="31"/>
  <c r="L13" i="31"/>
  <c r="H13" i="31"/>
  <c r="W12" i="31"/>
  <c r="U12" i="31"/>
  <c r="S12" i="31"/>
  <c r="Q12" i="31"/>
  <c r="P12" i="31"/>
  <c r="O12" i="31"/>
  <c r="M12" i="31"/>
  <c r="L12" i="31"/>
  <c r="H12" i="31"/>
  <c r="W35" i="31"/>
  <c r="U35" i="31"/>
  <c r="S35" i="31"/>
  <c r="Q35" i="31"/>
  <c r="P35" i="31"/>
  <c r="O35" i="31"/>
  <c r="M35" i="31"/>
  <c r="L35" i="31"/>
  <c r="H35" i="31"/>
  <c r="W34" i="31"/>
  <c r="U34" i="31"/>
  <c r="S34" i="31"/>
  <c r="Q34" i="31"/>
  <c r="P34" i="31"/>
  <c r="O34" i="31"/>
  <c r="M34" i="31"/>
  <c r="L34" i="31"/>
  <c r="H34" i="31"/>
  <c r="W23" i="31"/>
  <c r="U23" i="31"/>
  <c r="S23" i="31"/>
  <c r="Q23" i="31"/>
  <c r="P23" i="31"/>
  <c r="O23" i="31"/>
  <c r="M23" i="31"/>
  <c r="L23" i="31"/>
  <c r="H23" i="31"/>
  <c r="W24" i="31"/>
  <c r="U24" i="31"/>
  <c r="S24" i="31"/>
  <c r="Q24" i="31"/>
  <c r="P24" i="31"/>
  <c r="O24" i="31"/>
  <c r="M24" i="31"/>
  <c r="L24" i="31"/>
  <c r="H24" i="31"/>
  <c r="G26" i="25" l="1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3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G14" i="25" s="1"/>
  <c r="T14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G18" i="25" s="1"/>
  <c r="T18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G10" i="25" s="1"/>
  <c r="T10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" i="25" l="1"/>
  <c r="T9" i="25" s="1"/>
  <c r="G11" i="25"/>
  <c r="T11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M52" i="14"/>
  <c r="L52" i="14"/>
  <c r="H52" i="14"/>
  <c r="W51" i="14"/>
  <c r="U51" i="14"/>
  <c r="S51" i="14"/>
  <c r="Q51" i="14"/>
  <c r="P51" i="14"/>
  <c r="O51" i="14"/>
  <c r="M51" i="14"/>
  <c r="L51" i="14"/>
  <c r="H51" i="14"/>
  <c r="W50" i="14"/>
  <c r="U50" i="14"/>
  <c r="S50" i="14"/>
  <c r="Q50" i="14"/>
  <c r="P50" i="14"/>
  <c r="O50" i="14"/>
  <c r="M50" i="14"/>
  <c r="L50" i="14"/>
  <c r="H50" i="14"/>
  <c r="W49" i="14"/>
  <c r="U49" i="14"/>
  <c r="S49" i="14"/>
  <c r="Q49" i="14"/>
  <c r="P49" i="14"/>
  <c r="O49" i="14"/>
  <c r="M49" i="14"/>
  <c r="L49" i="14"/>
  <c r="H49" i="14"/>
  <c r="W48" i="14"/>
  <c r="U48" i="14"/>
  <c r="S48" i="14"/>
  <c r="Q48" i="14"/>
  <c r="P48" i="14"/>
  <c r="O48" i="14"/>
  <c r="M48" i="14"/>
  <c r="L48" i="14"/>
  <c r="H48" i="14"/>
  <c r="W46" i="14"/>
  <c r="U46" i="14"/>
  <c r="S46" i="14"/>
  <c r="Q46" i="14"/>
  <c r="P46" i="14"/>
  <c r="O46" i="14"/>
  <c r="M46" i="14"/>
  <c r="L46" i="14"/>
  <c r="H46" i="14"/>
  <c r="W45" i="14"/>
  <c r="U45" i="14"/>
  <c r="S45" i="14"/>
  <c r="Q45" i="14"/>
  <c r="P45" i="14"/>
  <c r="O45" i="14"/>
  <c r="M45" i="14"/>
  <c r="L45" i="14"/>
  <c r="H45" i="14"/>
  <c r="W44" i="14"/>
  <c r="U44" i="14"/>
  <c r="S44" i="14"/>
  <c r="Q44" i="14"/>
  <c r="P44" i="14"/>
  <c r="O44" i="14"/>
  <c r="M44" i="14"/>
  <c r="L44" i="14"/>
  <c r="H44" i="14"/>
  <c r="W43" i="14"/>
  <c r="U43" i="14"/>
  <c r="S43" i="14"/>
  <c r="Q43" i="14"/>
  <c r="P43" i="14"/>
  <c r="O43" i="14"/>
  <c r="M43" i="14"/>
  <c r="L43" i="14"/>
  <c r="H43" i="14"/>
  <c r="W42" i="14"/>
  <c r="U42" i="14"/>
  <c r="S42" i="14"/>
  <c r="Q42" i="14"/>
  <c r="P42" i="14"/>
  <c r="O42" i="14"/>
  <c r="M42" i="14"/>
  <c r="L42" i="14"/>
  <c r="H42" i="14"/>
  <c r="W41" i="14"/>
  <c r="U41" i="14"/>
  <c r="S41" i="14"/>
  <c r="Q41" i="14"/>
  <c r="P41" i="14"/>
  <c r="O41" i="14"/>
  <c r="M41" i="14"/>
  <c r="L41" i="14"/>
  <c r="H41" i="14"/>
  <c r="W40" i="14"/>
  <c r="U40" i="14"/>
  <c r="S40" i="14"/>
  <c r="Q40" i="14"/>
  <c r="P40" i="14"/>
  <c r="O40" i="14"/>
  <c r="M40" i="14"/>
  <c r="L40" i="14"/>
  <c r="H40" i="14"/>
  <c r="W35" i="14"/>
  <c r="U35" i="14"/>
  <c r="S35" i="14"/>
  <c r="Q35" i="14"/>
  <c r="P35" i="14"/>
  <c r="O35" i="14"/>
  <c r="M35" i="14"/>
  <c r="L35" i="14"/>
  <c r="H35" i="14"/>
  <c r="W34" i="14"/>
  <c r="U34" i="14"/>
  <c r="S34" i="14"/>
  <c r="Q34" i="14"/>
  <c r="P34" i="14"/>
  <c r="O34" i="14"/>
  <c r="M34" i="14"/>
  <c r="L34" i="14"/>
  <c r="H34" i="14"/>
  <c r="W33" i="14"/>
  <c r="U33" i="14"/>
  <c r="S33" i="14"/>
  <c r="Q33" i="14"/>
  <c r="P33" i="14"/>
  <c r="O33" i="14"/>
  <c r="M33" i="14"/>
  <c r="L33" i="14"/>
  <c r="H33" i="14"/>
  <c r="W32" i="14"/>
  <c r="U32" i="14"/>
  <c r="S32" i="14"/>
  <c r="Q32" i="14"/>
  <c r="P32" i="14"/>
  <c r="O32" i="14"/>
  <c r="M32" i="14"/>
  <c r="L32" i="14"/>
  <c r="H32" i="14"/>
  <c r="W31" i="14"/>
  <c r="U31" i="14"/>
  <c r="S31" i="14"/>
  <c r="Q31" i="14"/>
  <c r="P31" i="14"/>
  <c r="O31" i="14"/>
  <c r="M31" i="14"/>
  <c r="L31" i="14"/>
  <c r="H31" i="14"/>
  <c r="W29" i="14"/>
  <c r="U29" i="14"/>
  <c r="S29" i="14"/>
  <c r="Q29" i="14"/>
  <c r="P29" i="14"/>
  <c r="O29" i="14"/>
  <c r="M29" i="14"/>
  <c r="L29" i="14"/>
  <c r="H29" i="14"/>
  <c r="W28" i="14"/>
  <c r="U28" i="14"/>
  <c r="S28" i="14"/>
  <c r="Q28" i="14"/>
  <c r="P28" i="14"/>
  <c r="O28" i="14"/>
  <c r="M28" i="14"/>
  <c r="L28" i="14"/>
  <c r="H28" i="14"/>
  <c r="W27" i="14"/>
  <c r="U27" i="14"/>
  <c r="S27" i="14"/>
  <c r="Q27" i="14"/>
  <c r="P27" i="14"/>
  <c r="O27" i="14"/>
  <c r="M27" i="14"/>
  <c r="L27" i="14"/>
  <c r="H27" i="14"/>
  <c r="W26" i="14"/>
  <c r="U26" i="14"/>
  <c r="S26" i="14"/>
  <c r="Q26" i="14"/>
  <c r="P26" i="14"/>
  <c r="O26" i="14"/>
  <c r="M26" i="14"/>
  <c r="L26" i="14"/>
  <c r="H26" i="14"/>
  <c r="W25" i="14"/>
  <c r="U25" i="14"/>
  <c r="S25" i="14"/>
  <c r="Q25" i="14"/>
  <c r="P25" i="14"/>
  <c r="O25" i="14"/>
  <c r="M25" i="14"/>
  <c r="L25" i="14"/>
  <c r="H25" i="14"/>
  <c r="W24" i="14"/>
  <c r="U24" i="14"/>
  <c r="S24" i="14"/>
  <c r="Q24" i="14"/>
  <c r="P24" i="14"/>
  <c r="O24" i="14"/>
  <c r="M24" i="14"/>
  <c r="L24" i="14"/>
  <c r="H24" i="14"/>
  <c r="W23" i="14"/>
  <c r="U23" i="14"/>
  <c r="S23" i="14"/>
  <c r="Q23" i="14"/>
  <c r="P23" i="14"/>
  <c r="O23" i="14"/>
  <c r="M23" i="14"/>
  <c r="L23" i="14"/>
  <c r="H23" i="14"/>
  <c r="W18" i="14"/>
  <c r="U18" i="14"/>
  <c r="S18" i="14"/>
  <c r="Q18" i="14"/>
  <c r="P18" i="14"/>
  <c r="O18" i="14"/>
  <c r="M18" i="14"/>
  <c r="L18" i="14"/>
  <c r="H18" i="14"/>
  <c r="W17" i="14"/>
  <c r="U17" i="14"/>
  <c r="S17" i="14"/>
  <c r="Q17" i="14"/>
  <c r="P17" i="14"/>
  <c r="O17" i="14"/>
  <c r="M17" i="14"/>
  <c r="L17" i="14"/>
  <c r="H17" i="14"/>
  <c r="W16" i="14"/>
  <c r="U16" i="14"/>
  <c r="S16" i="14"/>
  <c r="Q16" i="14"/>
  <c r="P16" i="14"/>
  <c r="O16" i="14"/>
  <c r="M16" i="14"/>
  <c r="L16" i="14"/>
  <c r="H16" i="14"/>
  <c r="W15" i="14"/>
  <c r="U15" i="14"/>
  <c r="S15" i="14"/>
  <c r="Q15" i="14"/>
  <c r="P15" i="14"/>
  <c r="O15" i="14"/>
  <c r="M15" i="14"/>
  <c r="L15" i="14"/>
  <c r="H15" i="14"/>
  <c r="W14" i="14"/>
  <c r="U14" i="14"/>
  <c r="S14" i="14"/>
  <c r="Q14" i="14"/>
  <c r="P14" i="14"/>
  <c r="O14" i="14"/>
  <c r="M14" i="14"/>
  <c r="L14" i="14"/>
  <c r="H14" i="14"/>
  <c r="W12" i="14"/>
  <c r="U12" i="14"/>
  <c r="S12" i="14"/>
  <c r="Q12" i="14"/>
  <c r="P12" i="14"/>
  <c r="O12" i="14"/>
  <c r="M12" i="14"/>
  <c r="L12" i="14"/>
  <c r="H12" i="14"/>
  <c r="W11" i="14"/>
  <c r="U11" i="14"/>
  <c r="S11" i="14"/>
  <c r="Q11" i="14"/>
  <c r="P11" i="14"/>
  <c r="O11" i="14"/>
  <c r="M11" i="14"/>
  <c r="L11" i="14"/>
  <c r="H11" i="14"/>
  <c r="W10" i="14"/>
  <c r="U10" i="14"/>
  <c r="S10" i="14"/>
  <c r="Q10" i="14"/>
  <c r="P10" i="14"/>
  <c r="O10" i="14"/>
  <c r="M10" i="14"/>
  <c r="L10" i="14"/>
  <c r="H10" i="14"/>
  <c r="W9" i="14"/>
  <c r="U9" i="14"/>
  <c r="S9" i="14"/>
  <c r="Q9" i="14"/>
  <c r="P9" i="14"/>
  <c r="O9" i="14"/>
  <c r="M9" i="14"/>
  <c r="L9" i="14"/>
  <c r="H9" i="14"/>
  <c r="W8" i="14"/>
  <c r="U8" i="14"/>
  <c r="S8" i="14"/>
  <c r="Q8" i="14"/>
  <c r="P8" i="14"/>
  <c r="O8" i="14"/>
  <c r="M8" i="14"/>
  <c r="L8" i="14"/>
  <c r="H8" i="14"/>
  <c r="W7" i="14"/>
  <c r="U7" i="14"/>
  <c r="S7" i="14"/>
  <c r="Q7" i="14"/>
  <c r="P7" i="14"/>
  <c r="O7" i="14"/>
  <c r="M7" i="14"/>
  <c r="L7" i="14"/>
  <c r="H7" i="14"/>
  <c r="W6" i="14"/>
  <c r="U6" i="14"/>
  <c r="S6" i="14"/>
  <c r="Q6" i="14"/>
  <c r="P6" i="14"/>
  <c r="O6" i="14"/>
  <c r="M6" i="14"/>
  <c r="L6" i="14"/>
  <c r="H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U30" i="14" l="1"/>
  <c r="L30" i="14"/>
  <c r="Q30" i="14"/>
  <c r="O30" i="14"/>
  <c r="L47" i="14"/>
  <c r="H30" i="14"/>
  <c r="M30" i="14"/>
  <c r="W30" i="14"/>
  <c r="H47" i="14"/>
  <c r="W47" i="14"/>
  <c r="P30" i="14"/>
  <c r="S30" i="14"/>
  <c r="S47" i="14"/>
  <c r="Q47" i="14"/>
  <c r="O47" i="14"/>
  <c r="M47" i="14"/>
  <c r="P47" i="14"/>
  <c r="U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H33" i="31"/>
  <c r="L33" i="31"/>
  <c r="M33" i="31"/>
  <c r="O33" i="31"/>
  <c r="P33" i="31"/>
  <c r="Q33" i="31"/>
  <c r="S33" i="31"/>
  <c r="U33" i="31"/>
  <c r="W33" i="31"/>
  <c r="H22" i="31"/>
  <c r="L22" i="31"/>
  <c r="M22" i="31"/>
  <c r="O22" i="31"/>
  <c r="P22" i="31"/>
  <c r="Q22" i="31"/>
  <c r="S22" i="31"/>
  <c r="U22" i="31"/>
  <c r="W22" i="31"/>
  <c r="H11" i="31"/>
  <c r="L11" i="31"/>
  <c r="M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F12" i="31" l="1"/>
  <c r="F23" i="31"/>
  <c r="F34" i="31"/>
  <c r="F35" i="31"/>
  <c r="F13" i="31"/>
  <c r="F24" i="31"/>
  <c r="F46" i="14"/>
  <c r="F40" i="14"/>
  <c r="F29" i="14"/>
  <c r="F23" i="14"/>
  <c r="F12" i="14"/>
  <c r="F6" i="14"/>
  <c r="F35" i="14"/>
  <c r="F52" i="14"/>
  <c r="F48" i="14"/>
  <c r="F41" i="14"/>
  <c r="F31" i="14"/>
  <c r="F24" i="14"/>
  <c r="F14" i="14"/>
  <c r="F7" i="14"/>
  <c r="F28" i="14"/>
  <c r="F49" i="14"/>
  <c r="F42" i="14"/>
  <c r="F32" i="14"/>
  <c r="F25" i="14"/>
  <c r="F15" i="14"/>
  <c r="F8" i="14"/>
  <c r="F18" i="14"/>
  <c r="F50" i="14"/>
  <c r="F43" i="14"/>
  <c r="F33" i="14"/>
  <c r="F26" i="14"/>
  <c r="F16" i="14"/>
  <c r="F9" i="14"/>
  <c r="F51" i="14"/>
  <c r="F44" i="14"/>
  <c r="F34" i="14"/>
  <c r="F27" i="14"/>
  <c r="F17" i="14"/>
  <c r="F10" i="14"/>
  <c r="F45" i="14"/>
  <c r="F11" i="14"/>
  <c r="N24" i="31"/>
  <c r="N23" i="31"/>
  <c r="N34" i="31"/>
  <c r="N35" i="31"/>
  <c r="N13" i="31"/>
  <c r="N12" i="31"/>
  <c r="N43" i="14"/>
  <c r="N26" i="14"/>
  <c r="N9" i="14"/>
  <c r="N44" i="14"/>
  <c r="N27" i="14"/>
  <c r="N10" i="14"/>
  <c r="N45" i="14"/>
  <c r="N28" i="14"/>
  <c r="N11" i="14"/>
  <c r="N46" i="14"/>
  <c r="N29" i="14"/>
  <c r="N12" i="14"/>
  <c r="N42" i="14"/>
  <c r="N48" i="14"/>
  <c r="N31" i="14"/>
  <c r="N14" i="14"/>
  <c r="N8" i="14"/>
  <c r="N49" i="14"/>
  <c r="N32" i="14"/>
  <c r="N15" i="14"/>
  <c r="N25" i="14"/>
  <c r="N50" i="14"/>
  <c r="N33" i="14"/>
  <c r="N16" i="14"/>
  <c r="N51" i="14"/>
  <c r="N34" i="14"/>
  <c r="N17" i="14"/>
  <c r="N52" i="14"/>
  <c r="N35" i="14"/>
  <c r="N18" i="14"/>
  <c r="N40" i="14"/>
  <c r="N23" i="14"/>
  <c r="N6" i="14"/>
  <c r="N41" i="14"/>
  <c r="N24" i="14"/>
  <c r="N7" i="14"/>
  <c r="J12" i="3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O39" i="14"/>
  <c r="O13" i="14"/>
  <c r="O5" i="14"/>
  <c r="L39" i="14"/>
  <c r="Y83" i="17"/>
  <c r="Z83" i="17"/>
  <c r="Y82" i="17"/>
  <c r="Z82" i="17"/>
  <c r="F13" i="14" l="1"/>
  <c r="N11" i="31"/>
  <c r="F5" i="14"/>
  <c r="N39" i="14"/>
  <c r="F39" i="14"/>
  <c r="N22" i="31"/>
  <c r="N13" i="14"/>
  <c r="N5" i="14"/>
  <c r="F30" i="14"/>
  <c r="F47" i="14"/>
  <c r="F33" i="31"/>
  <c r="F22" i="31"/>
  <c r="F11" i="31"/>
  <c r="N30" i="14"/>
  <c r="N47" i="14"/>
  <c r="N33" i="31"/>
  <c r="J30" i="14"/>
  <c r="J22" i="31"/>
  <c r="J33" i="31"/>
  <c r="J47" i="14"/>
  <c r="J11" i="31"/>
  <c r="O4" i="14"/>
  <c r="L38" i="14"/>
  <c r="O38" i="14"/>
  <c r="Y10" i="17"/>
  <c r="Z10" i="17"/>
  <c r="F38" i="14" l="1"/>
  <c r="F25" i="34" s="1"/>
  <c r="N4" i="14"/>
  <c r="C19" i="32" s="1"/>
  <c r="F4" i="14"/>
  <c r="F9" i="34" s="1"/>
  <c r="N38" i="14"/>
  <c r="E19" i="32" s="1"/>
  <c r="L25" i="34"/>
  <c r="L26" i="34" s="1"/>
  <c r="E17" i="32"/>
  <c r="O9" i="34"/>
  <c r="C20" i="32"/>
  <c r="O25" i="34"/>
  <c r="E20" i="32"/>
  <c r="Z81" i="17"/>
  <c r="Y81" i="17"/>
  <c r="E8" i="32" l="1"/>
  <c r="N9" i="34"/>
  <c r="N25" i="34"/>
  <c r="C8" i="32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<sst xmlns="http://schemas.openxmlformats.org/spreadsheetml/2006/main" count="13994" uniqueCount="5315">
  <si>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</si>
  <si>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</si>
  <si>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</si>
  <si>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</si>
  <si>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</si>
  <si>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</si>
  <si>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</si>
  <si>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</si>
  <si>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</si>
  <si>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</si>
  <si>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</si>
  <si>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</si>
  <si>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</si>
  <si>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</si>
  <si>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</si>
  <si>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</si>
  <si>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</si>
  <si>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</si>
  <si>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</si>
  <si>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</si>
  <si>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</si>
  <si>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</si>
  <si>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</si>
  <si>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</si>
  <si>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</si>
  <si>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</si>
  <si>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</si>
  <si>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</si>
  <si>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</si>
  <si>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</si>
  <si>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</si>
  <si>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</si>
  <si>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</si>
  <si>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</si>
  <si>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</si>
  <si>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</si>
  <si>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</si>
  <si>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</si>
  <si>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</si>
  <si>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</si>
  <si>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</si>
  <si>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</si>
  <si>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</si>
  <si>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</si>
  <si>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</si>
  <si>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</si>
  <si>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</si>
  <si>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</si>
  <si>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</si>
  <si>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</si>
  <si>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</si>
  <si>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</si>
  <si>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</si>
  <si>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</si>
  <si>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</si>
  <si>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</si>
  <si>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</si>
  <si>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</si>
  <si>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</si>
  <si>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</si>
  <si>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</si>
  <si>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</si>
  <si>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</si>
  <si>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</si>
  <si>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</si>
  <si>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</si>
  <si>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</si>
  <si>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</si>
  <si>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</si>
  <si>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</si>
  <si>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</si>
  <si>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</si>
  <si>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</si>
  <si>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</si>
  <si>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</si>
  <si>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</si>
  <si>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</si>
  <si>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</si>
  <si>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</si>
  <si>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</si>
  <si>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</si>
  <si>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</si>
  <si>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</si>
  <si>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</si>
  <si>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</si>
  <si>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</si>
  <si>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</si>
  <si>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</si>
  <si>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</si>
  <si>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</si>
  <si>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</si>
  <si>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</si>
  <si>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</si>
  <si>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</si>
  <si>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</si>
  <si>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</si>
  <si>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</si>
  <si>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</si>
  <si>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</si>
  <si>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</si>
  <si>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</si>
  <si>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</si>
  <si>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</si>
  <si>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</si>
  <si>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</si>
  <si>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</si>
  <si>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</si>
  <si>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</si>
  <si>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</si>
  <si>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</si>
  <si>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</si>
  <si>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</si>
  <si>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</si>
  <si>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</si>
  <si>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</si>
  <si>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</si>
  <si>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</si>
  <si>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</si>
  <si>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</si>
  <si>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</si>
  <si>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</si>
  <si>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</si>
  <si>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</si>
  <si>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</si>
  <si>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</si>
  <si>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</si>
  <si>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</si>
  <si>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</si>
  <si>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</si>
  <si>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</si>
  <si>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</si>
  <si>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</si>
  <si>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</si>
  <si>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</si>
  <si>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</si>
  <si>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</si>
  <si>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</si>
  <si>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</si>
  <si>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</si>
  <si>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</si>
  <si>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</si>
  <si>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</si>
  <si>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</si>
  <si>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</si>
  <si>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</si>
  <si>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</si>
  <si>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</si>
  <si>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</si>
  <si>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</si>
  <si>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</si>
  <si>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</si>
  <si>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</si>
  <si>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</si>
  <si>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</si>
  <si>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</si>
  <si>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</si>
  <si>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</si>
  <si>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</si>
  <si>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</si>
  <si>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</si>
  <si>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</si>
  <si>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</si>
  <si>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</si>
  <si>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</si>
  <si>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</si>
  <si>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</si>
  <si>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</si>
  <si>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</si>
  <si>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</si>
  <si>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</si>
  <si>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</si>
  <si>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</si>
  <si>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</si>
  <si>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</si>
  <si>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</si>
  <si>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</si>
  <si>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</si>
  <si>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</si>
  <si>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</si>
  <si>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</si>
  <si>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</si>
  <si>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</si>
  <si>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</si>
  <si>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</si>
  <si>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</si>
  <si>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</si>
  <si>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</si>
  <si>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</si>
  <si>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</si>
  <si>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</si>
  <si>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</si>
  <si>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</si>
  <si>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</si>
  <si>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</si>
  <si>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</si>
  <si>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</si>
  <si>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</si>
  <si>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</si>
  <si>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</si>
  <si>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</si>
  <si>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</si>
  <si>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</si>
  <si>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</si>
  <si>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</si>
  <si>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</si>
  <si>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</si>
  <si>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</si>
  <si>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</si>
  <si>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</si>
  <si>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</si>
  <si>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</si>
  <si>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</si>
  <si>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</si>
  <si>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</si>
  <si>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</si>
  <si>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</si>
  <si>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</si>
  <si>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</si>
  <si>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</si>
  <si>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</si>
  <si>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</si>
  <si>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</si>
  <si>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</si>
  <si>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</si>
  <si>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</si>
  <si>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</si>
  <si>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</si>
  <si>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</si>
  <si>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</si>
  <si>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</si>
  <si>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</si>
  <si>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</si>
  <si>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</si>
  <si>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</si>
  <si>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</si>
  <si>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</si>
  <si>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</si>
  <si>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</si>
  <si>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</si>
  <si>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</si>
  <si>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</si>
  <si>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</si>
  <si>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</si>
  <si>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</si>
  <si>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</si>
  <si>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</si>
  <si>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</si>
  <si>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</si>
  <si>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</si>
  <si>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</si>
  <si>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</si>
  <si>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</si>
  <si>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</si>
  <si>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</si>
  <si>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</si>
  <si>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</si>
  <si>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</si>
  <si>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</si>
  <si>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</si>
  <si>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</si>
  <si>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</si>
  <si>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</si>
  <si>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</si>
  <si>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</si>
  <si>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</si>
  <si>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</si>
  <si>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</si>
  <si>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</si>
  <si>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</si>
  <si>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</si>
  <si>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</si>
  <si>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</si>
  <si>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</si>
  <si>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</si>
  <si>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</si>
  <si>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</si>
  <si>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</si>
  <si>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</si>
  <si>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</si>
  <si>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</si>
  <si>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</si>
  <si>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</si>
  <si>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</si>
  <si>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</si>
  <si>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</si>
  <si>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</si>
  <si>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</si>
  <si>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</si>
  <si>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</si>
  <si>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</si>
  <si>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</si>
  <si>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</si>
  <si>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</si>
  <si>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</si>
  <si>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</si>
  <si>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</si>
  <si>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</si>
  <si>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</si>
  <si>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</si>
  <si>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</si>
  <si>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</si>
  <si>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</si>
  <si>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</si>
  <si>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</si>
  <si>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</si>
  <si>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</si>
  <si>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</si>
  <si>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</si>
  <si>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</si>
  <si>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</si>
  <si>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</si>
  <si>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</si>
  <si>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</si>
  <si>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</si>
  <si>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</si>
  <si>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</si>
  <si>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</si>
  <si>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</si>
  <si>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</si>
  <si>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</si>
  <si>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</si>
  <si>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</si>
  <si>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</si>
  <si>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</si>
  <si>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</si>
  <si>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</si>
  <si>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</si>
  <si>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</si>
  <si>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</si>
  <si>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</si>
  <si>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</si>
  <si>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</si>
  <si>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</si>
  <si>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</si>
  <si>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</si>
  <si>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</si>
  <si>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</si>
  <si>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</si>
  <si>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</si>
  <si>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</si>
  <si>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</si>
  <si>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</si>
  <si>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</si>
  <si>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</si>
  <si>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</si>
  <si>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</si>
  <si>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</si>
  <si>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</si>
  <si>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</si>
  <si>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</si>
  <si>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</si>
  <si>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</si>
  <si>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</si>
  <si>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</si>
  <si>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</si>
  <si>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</si>
  <si>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</si>
  <si>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</si>
  <si>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</si>
  <si>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</si>
  <si>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</si>
  <si>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</si>
  <si>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</si>
  <si>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</si>
  <si>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</si>
  <si>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</si>
  <si>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</si>
  <si>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</si>
  <si>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</si>
  <si>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</si>
  <si>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</si>
  <si>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</si>
  <si>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</si>
  <si>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</si>
  <si>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</si>
  <si>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</si>
  <si>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</si>
  <si>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</si>
  <si>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</si>
  <si>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</si>
  <si>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</si>
  <si>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</si>
  <si>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</si>
  <si>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</si>
  <si>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</si>
  <si>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</si>
  <si>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</si>
  <si>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</si>
  <si>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</si>
  <si>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</si>
  <si>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</si>
  <si>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</si>
  <si>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</si>
  <si>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</si>
  <si>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</si>
  <si>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</si>
  <si>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</si>
  <si>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</si>
  <si>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</si>
  <si>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</si>
  <si>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</si>
  <si>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</si>
  <si>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</si>
  <si>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</si>
  <si>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</si>
  <si>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</si>
  <si>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</si>
  <si>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</si>
  <si>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</si>
  <si>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</si>
  <si>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</si>
  <si>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</si>
  <si>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</si>
  <si>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</si>
  <si>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</si>
  <si>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</si>
  <si>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</si>
  <si>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</si>
  <si>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</si>
  <si>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</si>
  <si>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</si>
  <si>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</si>
  <si>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</si>
  <si>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</si>
  <si>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</si>
  <si>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</si>
  <si>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</si>
  <si>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</si>
  <si>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</si>
  <si>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</si>
  <si>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</si>
  <si>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</si>
  <si>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</si>
  <si>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</si>
  <si>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</si>
  <si>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</si>
  <si>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</si>
  <si>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</si>
  <si>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</si>
  <si>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</si>
  <si>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</si>
  <si>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</si>
  <si>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</si>
  <si>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</si>
  <si>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</si>
  <si>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</si>
  <si>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</si>
  <si>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</si>
  <si>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</si>
  <si>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</si>
  <si>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</si>
  <si>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</si>
  <si>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</si>
  <si>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</si>
  <si>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</si>
  <si>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</si>
  <si>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</si>
  <si>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</si>
  <si>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</si>
  <si>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</si>
  <si>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</si>
  <si>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</si>
  <si>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</si>
  <si>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</si>
  <si>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</si>
  <si>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</si>
  <si>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</si>
  <si>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</si>
  <si>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</si>
  <si>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</si>
  <si>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</si>
  <si>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</si>
  <si>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</si>
  <si>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</si>
  <si>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</si>
  <si>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</si>
  <si>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</si>
  <si>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</si>
  <si>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</si>
  <si>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</si>
  <si>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</si>
  <si>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</si>
  <si>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</si>
  <si>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</si>
  <si>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</si>
  <si>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</si>
  <si>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</si>
  <si>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</si>
  <si>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</si>
  <si>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</si>
  <si>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</si>
  <si>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</si>
  <si>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</si>
  <si>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</si>
  <si>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</si>
  <si>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</si>
  <si>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</si>
  <si>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</si>
  <si>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</si>
  <si>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</si>
  <si>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</si>
  <si>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</si>
  <si>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</si>
  <si>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</si>
  <si>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</si>
  <si>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</si>
  <si>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</si>
  <si>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</si>
  <si>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</si>
  <si>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</si>
  <si>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</si>
  <si>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</si>
  <si>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</si>
  <si>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</si>
  <si>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</si>
  <si>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</si>
  <si>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</si>
  <si>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</si>
  <si>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</si>
  <si>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</si>
  <si>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</si>
  <si>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</si>
  <si>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</si>
  <si>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</si>
  <si>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</si>
  <si>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</si>
  <si>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</si>
  <si>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</si>
  <si>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</si>
  <si>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</si>
  <si>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</si>
  <si>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</si>
  <si>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</si>
  <si>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</si>
  <si>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</si>
  <si>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</si>
  <si>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</si>
  <si>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</si>
  <si>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</si>
  <si>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</si>
  <si>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</si>
  <si>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</si>
  <si>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</si>
  <si>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</si>
  <si>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</si>
  <si>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</si>
  <si>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</si>
  <si>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</si>
  <si>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</si>
  <si>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</si>
  <si>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</si>
  <si>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</si>
  <si>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</si>
  <si>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</si>
  <si>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</si>
  <si>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</si>
  <si>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</si>
  <si>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</si>
  <si>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</si>
  <si>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</si>
  <si>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</si>
  <si>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</si>
  <si>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</si>
  <si>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</si>
  <si>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</si>
  <si>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</si>
  <si>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</si>
  <si>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</si>
  <si>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</si>
  <si>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</si>
  <si>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</si>
  <si>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</si>
  <si>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</si>
  <si>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</si>
  <si>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</si>
  <si>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</si>
  <si>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</si>
  <si>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</si>
  <si>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</si>
  <si>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</si>
  <si>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</si>
  <si>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</si>
  <si>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</si>
  <si>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</si>
  <si>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</si>
  <si>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</si>
  <si>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</si>
  <si>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</si>
  <si>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</si>
  <si>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</si>
  <si>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</si>
  <si>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</si>
  <si>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</si>
  <si>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</si>
  <si>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</si>
  <si>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</si>
  <si>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</si>
  <si>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</si>
  <si>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</si>
  <si>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</si>
  <si>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</si>
  <si>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</si>
  <si>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</si>
  <si>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</si>
  <si>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</si>
  <si>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</si>
  <si>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</si>
  <si>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</si>
  <si>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</si>
  <si>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</si>
  <si>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</si>
  <si>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</si>
  <si>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</si>
  <si>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</si>
  <si>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</si>
  <si>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</si>
  <si>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</si>
  <si>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</si>
  <si>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</si>
  <si>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</si>
  <si>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</si>
  <si>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</si>
  <si>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</si>
  <si>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</si>
  <si>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</si>
  <si>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</si>
  <si>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</si>
  <si>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</si>
  <si>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</si>
  <si>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</si>
  <si>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</si>
  <si>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</si>
  <si>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</si>
  <si>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</si>
  <si>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</si>
  <si>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</si>
  <si>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</si>
  <si>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</si>
  <si>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</si>
  <si>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</si>
  <si>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</si>
  <si>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</si>
  <si>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</si>
  <si>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</si>
  <si>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</si>
  <si>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</si>
  <si>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</si>
  <si>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</si>
  <si>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</si>
  <si>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</si>
  <si>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</si>
  <si>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</si>
  <si>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</si>
  <si>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</si>
  <si>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</si>
  <si>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</si>
  <si>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</si>
  <si>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</si>
  <si>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</si>
  <si>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</si>
  <si>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</si>
  <si>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</si>
  <si>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</si>
  <si>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</si>
  <si>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</si>
  <si>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</si>
  <si>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</si>
  <si>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</si>
  <si>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</si>
  <si>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</si>
  <si>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</si>
  <si>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</si>
  <si>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</si>
  <si>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</si>
  <si>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</si>
  <si>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</si>
  <si>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</si>
  <si>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</si>
  <si>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</si>
  <si>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</si>
  <si>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</si>
  <si>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</si>
  <si>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</si>
  <si>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</si>
  <si>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</si>
  <si>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</si>
  <si>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</si>
  <si>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</si>
  <si>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</si>
  <si>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</si>
  <si>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</si>
  <si>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</si>
  <si>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</si>
  <si>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</si>
  <si>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</si>
  <si>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</si>
  <si>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</si>
  <si>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</si>
  <si>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</si>
  <si>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</si>
  <si>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</si>
  <si>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</si>
  <si>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</si>
  <si>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</si>
  <si>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</si>
  <si>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</si>
  <si>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</si>
  <si>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</si>
  <si>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</si>
  <si>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</si>
  <si>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</si>
  <si>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</si>
  <si>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</si>
  <si>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</si>
  <si>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</si>
  <si>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</si>
  <si>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</si>
  <si>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</si>
  <si>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</si>
  <si>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</si>
  <si>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</si>
  <si>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</si>
  <si>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</si>
  <si>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</si>
  <si>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</si>
  <si>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</si>
  <si>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</si>
  <si>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</si>
  <si>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</si>
  <si>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</si>
  <si>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</si>
  <si>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</si>
  <si>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</si>
  <si>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</si>
  <si>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</si>
  <si>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</si>
  <si>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</si>
  <si>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</si>
  <si>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</si>
  <si>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</si>
  <si>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</si>
  <si>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</si>
  <si>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</si>
  <si>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</si>
  <si>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</si>
  <si>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</si>
  <si>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</si>
  <si>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</si>
  <si>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</si>
  <si>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</si>
  <si>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</si>
  <si>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</si>
  <si>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</si>
  <si>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</si>
  <si>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</si>
  <si>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</si>
  <si>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</si>
  <si>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</si>
  <si>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</si>
  <si>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</si>
  <si>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</si>
  <si>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</si>
  <si>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</si>
  <si>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</si>
  <si>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</si>
  <si>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</si>
  <si>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</si>
  <si>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</si>
  <si>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</si>
  <si>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</si>
  <si>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</si>
  <si>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</si>
  <si>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</si>
  <si>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</si>
  <si>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</si>
  <si>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</si>
  <si>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</si>
  <si>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</si>
  <si>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</si>
  <si>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</si>
  <si>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</si>
  <si>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</si>
  <si>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</si>
  <si>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</si>
  <si>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</si>
  <si>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</si>
  <si>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</si>
  <si>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</si>
  <si>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</si>
  <si>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</si>
  <si>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</si>
  <si>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</si>
  <si>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</si>
  <si>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</si>
  <si>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</si>
  <si>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</si>
  <si>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</si>
  <si>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</si>
  <si>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</si>
  <si>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</si>
  <si>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</si>
  <si>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</si>
  <si>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</si>
  <si>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</si>
  <si>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</si>
  <si>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</si>
  <si>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</si>
  <si>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</si>
  <si>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</si>
  <si>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</si>
  <si>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</si>
  <si>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</si>
  <si>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</si>
  <si>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</si>
  <si>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</si>
  <si>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</si>
  <si>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</si>
  <si>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</si>
  <si>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</si>
  <si>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</si>
  <si>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</si>
  <si>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</si>
  <si>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</si>
  <si>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</si>
  <si>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</si>
  <si>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</si>
  <si>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</si>
  <si>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</si>
  <si>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</si>
  <si>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</si>
  <si>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</si>
  <si>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</si>
  <si>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</si>
  <si>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</si>
  <si>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</si>
  <si>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</si>
  <si>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</si>
  <si>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</si>
  <si>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</si>
  <si>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</si>
  <si>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</si>
  <si>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</si>
  <si>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</si>
  <si>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</si>
  <si>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</si>
  <si>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</si>
  <si>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</si>
  <si>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</si>
  <si>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</si>
  <si>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</si>
  <si>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</si>
  <si>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</si>
  <si>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</si>
  <si>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</si>
  <si>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</si>
  <si>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</si>
  <si>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</si>
  <si>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</si>
  <si>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</si>
  <si>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</si>
  <si>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</si>
  <si>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</si>
  <si>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</si>
  <si>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</si>
  <si>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</si>
  <si>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</si>
  <si>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</si>
  <si>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</si>
  <si>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</si>
  <si>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</si>
  <si>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</si>
  <si>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</si>
  <si>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</si>
  <si>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</si>
  <si>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</si>
  <si>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</si>
  <si>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</si>
  <si>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</si>
  <si>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</si>
  <si>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</si>
  <si>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</si>
  <si>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</si>
  <si>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</si>
  <si>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</si>
  <si>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</si>
  <si>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</si>
  <si>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</si>
  <si>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</si>
  <si>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</si>
  <si>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</si>
  <si>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</si>
  <si>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</si>
  <si>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</si>
  <si>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</si>
  <si>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</si>
  <si>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</si>
  <si>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</si>
  <si>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</si>
  <si>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</si>
  <si>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</si>
  <si>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</si>
  <si>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</si>
  <si>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</si>
  <si>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</si>
  <si>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</si>
  <si>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</si>
  <si>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</si>
  <si>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</si>
  <si>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</si>
  <si>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</si>
  <si>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</si>
  <si>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</si>
  <si>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</si>
  <si>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</si>
  <si>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</si>
  <si>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</si>
  <si>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</si>
  <si>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</si>
  <si>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</si>
  <si>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</si>
  <si>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</si>
  <si>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</si>
  <si>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</si>
  <si>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</si>
  <si>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</si>
  <si>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</si>
  <si>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</si>
  <si>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</si>
  <si>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</si>
  <si>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</si>
  <si>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</si>
  <si>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</si>
  <si>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</si>
  <si>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</si>
  <si>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</si>
  <si>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</si>
  <si>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</si>
  <si>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</si>
  <si>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</si>
  <si>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</si>
  <si>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</si>
  <si>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</si>
  <si>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</si>
  <si>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</si>
  <si>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</si>
  <si>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</si>
  <si>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</si>
  <si>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</si>
  <si>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</si>
  <si>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</si>
  <si>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</si>
  <si>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</si>
  <si>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</si>
  <si>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</si>
  <si>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</si>
  <si>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</si>
  <si>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</si>
  <si>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</si>
  <si>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</si>
  <si>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</si>
  <si>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</si>
  <si>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</si>
  <si>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</si>
  <si>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</si>
  <si>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</si>
  <si>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</si>
  <si>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</si>
  <si>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</si>
  <si>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</si>
  <si>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</si>
  <si>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</si>
  <si>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</si>
  <si>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</si>
  <si>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</si>
  <si>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</si>
  <si>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</si>
  <si>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</si>
  <si>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</si>
  <si>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</si>
  <si>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</si>
  <si>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</si>
  <si>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</si>
  <si>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</si>
  <si>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</si>
  <si>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</si>
  <si>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</si>
  <si>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</si>
  <si>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</si>
  <si>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</si>
  <si>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</si>
  <si>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</si>
  <si>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</si>
  <si>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</si>
  <si>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</si>
  <si>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</si>
  <si>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</si>
  <si>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</si>
  <si>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</si>
  <si>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</si>
  <si>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</si>
  <si>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</si>
  <si>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</si>
  <si>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</si>
  <si>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</si>
  <si>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</si>
  <si>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</si>
  <si>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</si>
  <si>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</si>
  <si>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</si>
  <si>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</si>
  <si>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</si>
  <si>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</si>
  <si>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</si>
  <si>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</si>
  <si>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</si>
  <si>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</si>
  <si>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</si>
  <si>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</si>
  <si>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</si>
  <si>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</si>
  <si>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</si>
  <si>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</si>
  <si>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</si>
  <si>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</si>
  <si>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</si>
  <si>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</si>
  <si>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</si>
  <si>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</si>
  <si>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</si>
  <si>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</si>
  <si>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</si>
  <si>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</si>
  <si>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</si>
  <si>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</si>
  <si>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</si>
  <si>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</si>
  <si>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</si>
  <si>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</si>
  <si>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</si>
  <si>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</si>
  <si>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</si>
  <si>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</si>
  <si>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</si>
  <si>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</si>
  <si>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</si>
  <si>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</si>
  <si>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</si>
  <si>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</si>
  <si>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</si>
  <si>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</si>
  <si>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</si>
  <si>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</si>
  <si>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</si>
  <si>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</si>
  <si>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</si>
  <si>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</si>
  <si>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</si>
  <si>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</si>
  <si>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</si>
  <si>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</si>
  <si>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</si>
  <si>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</si>
  <si>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</si>
  <si>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</si>
  <si>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</si>
  <si>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</si>
  <si>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</si>
  <si>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</si>
  <si>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</si>
  <si>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</si>
  <si>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</si>
  <si>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</si>
  <si>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</si>
  <si>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</si>
  <si>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</si>
  <si>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</si>
  <si>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</si>
  <si>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</si>
  <si>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</si>
  <si>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</si>
  <si>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</si>
  <si>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</si>
  <si>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</si>
  <si>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</si>
  <si>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</si>
  <si>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</si>
  <si>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</si>
  <si>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</si>
  <si>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</si>
  <si>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</si>
  <si>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</si>
  <si>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</si>
  <si>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</si>
  <si>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</si>
  <si>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</si>
  <si>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</si>
  <si>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</si>
  <si>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</si>
  <si>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</si>
  <si>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</si>
  <si>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</si>
  <si>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</si>
  <si>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</si>
  <si>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</si>
  <si>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</si>
  <si>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</si>
  <si>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</si>
  <si>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</si>
  <si>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</si>
  <si>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</si>
  <si>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</si>
  <si>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</si>
  <si>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</si>
  <si>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</si>
  <si>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</si>
  <si>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</si>
  <si>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</si>
  <si>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</si>
  <si>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</si>
  <si>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</si>
  <si>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</si>
  <si>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</si>
  <si>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</si>
  <si>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</si>
  <si>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</si>
  <si>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</si>
  <si>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</si>
  <si>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</si>
  <si>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</si>
  <si>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</si>
  <si>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</si>
  <si>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</si>
  <si>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</si>
  <si>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</si>
  <si>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</si>
  <si>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</si>
  <si>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</si>
  <si>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</si>
  <si>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</si>
  <si>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</si>
  <si>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</si>
  <si>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</si>
  <si>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</si>
  <si>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</si>
  <si>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</si>
  <si>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</si>
  <si>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</si>
  <si>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</si>
  <si>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</si>
  <si>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</si>
  <si>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</si>
  <si>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</si>
  <si>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</si>
  <si>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</si>
  <si>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</si>
  <si>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</si>
  <si>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</si>
  <si>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</si>
  <si>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</si>
  <si>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</si>
  <si>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</si>
  <si>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</si>
  <si>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</si>
  <si>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</si>
  <si>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</si>
  <si>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</si>
  <si>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</si>
  <si>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</si>
  <si>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</si>
  <si>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</si>
  <si>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</si>
  <si>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</si>
  <si>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</si>
  <si>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</si>
  <si>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</si>
  <si>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</si>
  <si>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</si>
  <si>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</si>
  <si>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</si>
  <si>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</si>
  <si>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</si>
  <si>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</si>
  <si>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</si>
  <si>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</si>
  <si>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</si>
  <si>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</si>
  <si>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</si>
  <si>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</si>
  <si>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</si>
  <si>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</si>
  <si>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</si>
  <si>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</si>
  <si>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</si>
  <si>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</si>
  <si>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</si>
  <si>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</si>
  <si>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</si>
  <si>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</si>
  <si>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</si>
  <si>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</si>
  <si>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</si>
  <si>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</si>
  <si>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</si>
  <si>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</si>
  <si>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</si>
  <si>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</si>
  <si>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</si>
  <si>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</si>
  <si>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</si>
  <si>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</si>
  <si>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</si>
  <si>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</si>
  <si>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</si>
  <si>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</si>
  <si>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</si>
  <si>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</si>
  <si>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</si>
  <si>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</si>
  <si>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</si>
  <si>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</si>
  <si>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</si>
  <si>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</si>
  <si>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</si>
  <si>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</si>
  <si>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</si>
  <si>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</si>
  <si>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</si>
  <si>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</si>
  <si>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</si>
  <si>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</si>
  <si>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</si>
  <si>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</si>
  <si>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</si>
  <si>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</si>
  <si>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</si>
  <si>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</si>
  <si>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</si>
  <si>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</si>
  <si>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</si>
  <si>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</si>
  <si>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</si>
  <si>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</si>
  <si>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</si>
  <si>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</si>
  <si>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</si>
  <si>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</si>
  <si>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</si>
  <si>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</si>
  <si>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</si>
  <si>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</si>
  <si>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</si>
  <si>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</si>
  <si>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</si>
  <si>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</si>
  <si>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</si>
  <si>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</si>
  <si>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</si>
  <si>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</si>
  <si>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</si>
  <si>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</si>
  <si>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</si>
  <si>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</si>
  <si>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</si>
  <si>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</si>
  <si>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</si>
  <si>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</si>
  <si>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</si>
  <si>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</si>
  <si>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</si>
  <si>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</si>
  <si>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</si>
  <si>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</si>
  <si>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</si>
  <si>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</si>
  <si>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</si>
  <si>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</si>
  <si>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</si>
  <si>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</si>
  <si>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</si>
  <si>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</si>
  <si>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</si>
  <si>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</si>
  <si>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</si>
  <si>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</si>
  <si>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</si>
  <si>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</si>
  <si>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</si>
  <si>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</si>
  <si>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</si>
  <si>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</si>
  <si>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</si>
  <si>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</si>
  <si>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</si>
  <si>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</si>
  <si>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</si>
  <si>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</si>
  <si>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</si>
  <si>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</si>
  <si>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</si>
  <si>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</si>
  <si>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</si>
  <si>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</si>
  <si>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</si>
  <si>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</si>
  <si>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</si>
  <si>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</si>
  <si>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</si>
  <si>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</si>
  <si>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</si>
  <si>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</si>
  <si>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</si>
  <si>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</si>
  <si>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</si>
  <si>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</si>
  <si>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</si>
  <si>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</si>
  <si>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</si>
  <si>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</si>
  <si>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</si>
  <si>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</si>
  <si>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</si>
  <si>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</si>
  <si>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</si>
  <si>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</si>
  <si>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</si>
  <si>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</si>
  <si>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</si>
  <si>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</si>
  <si>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</si>
  <si>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</si>
  <si>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</si>
  <si>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</si>
  <si>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</si>
  <si>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</si>
  <si>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</si>
  <si>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</si>
  <si>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</si>
  <si>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</si>
  <si>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</si>
  <si>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</si>
  <si>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</si>
  <si>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</si>
  <si>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</si>
  <si>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</si>
  <si>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</si>
  <si>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</si>
  <si>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</si>
  <si>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</si>
  <si>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</si>
  <si>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</si>
  <si>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</si>
  <si>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</si>
  <si>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</si>
  <si>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</si>
  <si>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</si>
  <si>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</si>
  <si>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</si>
  <si>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</si>
  <si>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</si>
  <si>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</si>
  <si>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</si>
  <si>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</si>
  <si>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</si>
  <si>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</si>
  <si>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</si>
  <si>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</si>
  <si>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</si>
  <si>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</si>
  <si>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</si>
  <si>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</si>
  <si>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</si>
  <si>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</si>
  <si>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</si>
  <si>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</si>
  <si>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</si>
  <si>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</si>
  <si>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</si>
  <si>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</si>
  <si>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</si>
  <si>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</si>
  <si>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</si>
  <si>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</si>
  <si>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</si>
  <si>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</si>
  <si>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</si>
  <si>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</si>
  <si>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</si>
  <si>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</si>
  <si>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</si>
  <si>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</si>
  <si>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</si>
  <si>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</si>
  <si>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</si>
  <si>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</si>
  <si>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</si>
  <si>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</si>
  <si>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</si>
  <si>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</si>
  <si>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</si>
  <si>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</si>
  <si>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</si>
  <si>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</si>
  <si>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</si>
  <si>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</si>
  <si>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</si>
  <si>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</si>
  <si>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</si>
  <si>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</si>
  <si>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</si>
  <si>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</si>
  <si>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</si>
  <si>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</si>
  <si>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</si>
  <si>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</si>
  <si>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</si>
  <si>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</si>
  <si>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</si>
  <si>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</si>
  <si>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</si>
  <si>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</si>
  <si>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</si>
  <si>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</si>
  <si>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</si>
  <si>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</si>
  <si>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</si>
  <si>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</si>
  <si>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</si>
  <si>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</si>
  <si>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</si>
  <si>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</si>
  <si>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</si>
  <si>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</si>
  <si>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</si>
  <si>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</si>
  <si>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</si>
  <si>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</si>
  <si>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</si>
  <si>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</si>
  <si>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</si>
  <si>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</si>
  <si>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</si>
  <si>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</si>
  <si>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</si>
  <si>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</si>
  <si>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</si>
  <si>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</si>
  <si>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</si>
  <si>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</si>
  <si>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</si>
  <si>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</si>
  <si>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</si>
  <si>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</si>
  <si>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</si>
  <si>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</si>
  <si>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</si>
  <si>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</si>
  <si>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</si>
  <si>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</si>
  <si>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</si>
  <si>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</si>
  <si>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</si>
  <si>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</si>
  <si>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</si>
  <si>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</si>
  <si>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</si>
  <si>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</si>
  <si>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</si>
  <si>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</si>
  <si>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</si>
  <si>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</si>
  <si>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</si>
  <si>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</si>
  <si>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</si>
  <si>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</si>
  <si>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</si>
  <si>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</si>
  <si>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</si>
  <si>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</si>
  <si>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</si>
  <si>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</si>
  <si>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</si>
  <si>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</si>
  <si>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</si>
  <si>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</si>
  <si>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</si>
  <si>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</si>
  <si>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</si>
  <si>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</si>
  <si>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</si>
  <si>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</si>
  <si>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</si>
  <si>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</si>
  <si>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</si>
  <si>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</si>
  <si>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</si>
  <si>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</si>
  <si>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</si>
  <si>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</si>
  <si>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</si>
  <si>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</si>
  <si>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</si>
  <si>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</si>
  <si>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</si>
  <si>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</si>
  <si>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</si>
  <si>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</si>
  <si>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</si>
  <si>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</si>
  <si>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</si>
  <si>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</si>
  <si>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</si>
  <si>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</si>
  <si>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</si>
  <si>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</si>
  <si>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</si>
  <si>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</si>
  <si>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</si>
  <si>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</si>
  <si>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</si>
  <si>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</si>
  <si>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</si>
  <si>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</si>
  <si>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</si>
  <si>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</si>
  <si>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</si>
  <si>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</si>
  <si>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</si>
  <si>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</si>
  <si>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</si>
  <si>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</si>
  <si>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</si>
  <si>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</si>
  <si>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</si>
  <si>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</si>
  <si>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</si>
  <si>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</si>
  <si>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</si>
  <si>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</si>
  <si>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</si>
  <si>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</si>
  <si>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</si>
  <si>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</si>
  <si>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</si>
  <si>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</si>
  <si>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</si>
  <si>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</si>
  <si>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</si>
  <si>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</si>
  <si>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</si>
  <si>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</si>
  <si>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</si>
  <si>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</si>
  <si>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</si>
  <si>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</si>
  <si>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</si>
  <si>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</si>
  <si>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</si>
  <si>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</si>
  <si>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</si>
  <si>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</si>
  <si>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</si>
  <si>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</si>
  <si>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</si>
  <si>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</si>
  <si>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</si>
  <si>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</si>
  <si>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</si>
  <si>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</si>
  <si>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</si>
  <si>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</si>
  <si>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</si>
  <si>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</si>
  <si>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</si>
  <si>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</si>
  <si>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</si>
  <si>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</si>
  <si>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</si>
  <si>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</si>
  <si>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</si>
  <si>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</si>
  <si>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</si>
  <si>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</si>
  <si>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</si>
  <si>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</si>
  <si>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</si>
  <si>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</si>
  <si>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</si>
  <si>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</si>
  <si>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</si>
  <si>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</si>
  <si>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</si>
  <si>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</si>
  <si>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</si>
  <si>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</si>
  <si>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</si>
  <si>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</si>
  <si>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</si>
  <si>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</si>
  <si>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</si>
  <si>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</si>
  <si>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</si>
  <si>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</si>
  <si>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</si>
  <si>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</si>
  <si>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</si>
  <si>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</si>
  <si>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</si>
  <si>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</si>
  <si>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</si>
  <si>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</si>
  <si>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</si>
  <si>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</si>
  <si>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</si>
  <si>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</si>
  <si>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</si>
  <si>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</si>
  <si>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</si>
  <si>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</si>
  <si>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</si>
  <si>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</si>
  <si>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</si>
  <si>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</si>
  <si>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</si>
  <si>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</si>
  <si>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</si>
  <si>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</si>
  <si>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</si>
  <si>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</si>
  <si>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</si>
  <si>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</si>
  <si>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</si>
  <si>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</si>
  <si>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</si>
  <si>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</si>
  <si>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</si>
  <si>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</si>
  <si>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</si>
  <si>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</si>
  <si>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</si>
  <si>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</si>
  <si>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</si>
  <si>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</si>
  <si>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</si>
  <si>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</si>
  <si>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</si>
  <si>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</si>
  <si>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</si>
  <si>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</si>
  <si>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</si>
  <si>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</si>
  <si>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</si>
  <si>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</si>
  <si>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</si>
  <si>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</si>
  <si>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</si>
  <si>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</si>
  <si>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</si>
  <si>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</si>
  <si>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</si>
  <si>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</si>
  <si>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</si>
  <si>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</si>
  <si>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</si>
  <si>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</si>
  <si>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</si>
  <si>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</si>
  <si>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</si>
  <si>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</si>
  <si>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</si>
  <si>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</si>
  <si>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</si>
  <si>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</si>
  <si>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</si>
  <si>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</si>
  <si>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</si>
  <si>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</si>
  <si>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</si>
  <si>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</si>
  <si>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</si>
  <si>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</si>
  <si>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</si>
  <si>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</si>
  <si>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</si>
  <si>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</si>
  <si>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</si>
  <si>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</si>
  <si>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</si>
  <si>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</si>
  <si>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</si>
  <si>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</si>
  <si>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</si>
  <si>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</si>
  <si>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</si>
  <si>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</si>
  <si>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</si>
  <si>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</si>
  <si>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</si>
  <si>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</si>
  <si>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</si>
  <si>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</si>
  <si>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</si>
  <si>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</si>
  <si>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</si>
  <si>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</si>
  <si>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</si>
  <si>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</si>
  <si>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</si>
  <si>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</si>
  <si>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</si>
  <si>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</si>
  <si>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</si>
  <si>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</si>
  <si>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</si>
  <si>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</si>
  <si>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</si>
  <si>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</si>
  <si>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</si>
  <si>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</si>
  <si>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</si>
  <si>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</si>
  <si>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</si>
  <si>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</si>
  <si>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</si>
  <si>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</si>
  <si>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</si>
  <si>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</si>
  <si>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</si>
  <si>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</si>
  <si>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</si>
  <si>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</si>
  <si>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</si>
  <si>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</si>
  <si>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</si>
  <si>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</si>
  <si>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</si>
  <si>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</si>
  <si>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</si>
  <si>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</si>
  <si>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</si>
  <si>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</si>
  <si>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</si>
  <si>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</si>
  <si>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</si>
  <si>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</si>
  <si>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</si>
  <si>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</si>
  <si>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</si>
  <si>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</si>
  <si>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</si>
  <si>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</si>
  <si>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</si>
  <si>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</si>
  <si>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</si>
  <si>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</si>
  <si>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</si>
  <si>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</si>
  <si>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</si>
  <si>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</si>
  <si>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</si>
  <si>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</si>
  <si>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</si>
  <si>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</si>
  <si>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</si>
  <si>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</si>
  <si>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</si>
  <si>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</si>
  <si>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</si>
  <si>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</si>
  <si>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</si>
  <si>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</si>
  <si>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</si>
  <si>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</si>
  <si>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</si>
  <si>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</si>
  <si>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</si>
  <si>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</si>
  <si>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</si>
  <si>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</si>
  <si>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</si>
  <si>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</si>
  <si>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</si>
  <si>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</si>
  <si>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</si>
  <si>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</si>
  <si>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</si>
  <si>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</si>
  <si>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</si>
  <si>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</si>
  <si>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</si>
  <si>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</si>
  <si>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</si>
  <si>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</si>
  <si>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</si>
  <si>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</si>
  <si>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</si>
  <si>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</si>
  <si>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</si>
  <si>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</si>
  <si>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</si>
  <si>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</si>
  <si>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</si>
  <si>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</si>
  <si>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</si>
  <si>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</si>
  <si>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</si>
  <si>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</si>
  <si>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</si>
  <si>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</si>
  <si>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</si>
  <si>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</si>
  <si>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</si>
  <si>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</si>
  <si>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</si>
  <si>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</si>
  <si>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</si>
  <si>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</si>
  <si>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</si>
  <si>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</si>
  <si>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</si>
  <si>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</si>
  <si>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</si>
  <si>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</si>
  <si>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</si>
  <si>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</si>
  <si>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</si>
  <si>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</si>
  <si>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</si>
  <si>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</si>
  <si>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</si>
  <si>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</si>
  <si>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</si>
  <si>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</si>
  <si>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</si>
  <si>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</si>
  <si>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</si>
  <si>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</si>
  <si>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</si>
  <si>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</si>
  <si>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</si>
  <si>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</si>
  <si>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</si>
  <si>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</si>
  <si>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</si>
  <si>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</si>
  <si>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</si>
  <si>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</si>
  <si>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</si>
  <si>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</si>
  <si>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</si>
  <si>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</si>
  <si>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</si>
  <si>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</si>
  <si>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</si>
  <si>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</si>
  <si>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</si>
  <si>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</si>
  <si>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</si>
  <si>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</si>
  <si>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</si>
  <si>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</si>
  <si>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</si>
  <si>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</si>
  <si>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</si>
  <si>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</si>
  <si>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</si>
  <si>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</si>
  <si>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</si>
  <si>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</si>
  <si>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</si>
  <si>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</si>
  <si>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</si>
  <si>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</si>
  <si>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</si>
  <si>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</si>
  <si>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</si>
  <si>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</si>
  <si>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</si>
  <si>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</si>
  <si>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</si>
  <si>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</si>
  <si>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</si>
  <si>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</si>
  <si>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</si>
  <si>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</si>
  <si>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</si>
  <si>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</si>
  <si>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</si>
  <si>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</si>
  <si>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</si>
  <si>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</si>
  <si>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</si>
  <si>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</si>
  <si>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</si>
  <si>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</si>
  <si>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</si>
  <si>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</si>
  <si>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</si>
  <si>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</si>
  <si>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</si>
  <si>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</si>
  <si>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</si>
  <si>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</si>
  <si>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</si>
  <si>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</si>
  <si>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</si>
  <si>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</si>
  <si>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</si>
  <si>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</si>
  <si>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</si>
  <si>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</si>
  <si>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</si>
  <si>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</si>
  <si>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</si>
  <si>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</si>
  <si>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</si>
  <si>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</si>
  <si>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</si>
  <si>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</si>
  <si>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</si>
  <si>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</si>
  <si>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</si>
  <si>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</si>
  <si>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</si>
  <si>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</si>
  <si>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</si>
  <si>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</si>
  <si>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</si>
  <si>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</si>
  <si>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</si>
  <si>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</si>
  <si>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</si>
  <si>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</si>
  <si>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</si>
  <si>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</si>
  <si>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</si>
  <si>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</si>
  <si>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</si>
  <si>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</si>
  <si>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</si>
  <si>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</si>
  <si>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</si>
  <si>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</si>
  <si>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</si>
  <si>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</si>
  <si>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</si>
  <si>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</si>
  <si>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</si>
  <si>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</si>
  <si>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</si>
  <si>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</si>
  <si>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</si>
  <si>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</si>
  <si>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</si>
  <si>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</si>
  <si>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</si>
  <si>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</si>
  <si>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</si>
  <si>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</si>
  <si>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</si>
  <si>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</si>
  <si>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</si>
  <si>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</si>
  <si>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</si>
  <si>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</si>
  <si>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</si>
  <si>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</si>
  <si>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</si>
  <si>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</si>
  <si>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</si>
  <si>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</si>
  <si>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</si>
  <si>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</si>
  <si>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</si>
  <si>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</si>
  <si>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</si>
  <si>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</si>
  <si>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</si>
  <si>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</si>
  <si>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</si>
  <si>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</si>
  <si>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</si>
  <si>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</si>
  <si>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</si>
  <si>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</si>
  <si>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</si>
  <si>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</si>
  <si>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</si>
  <si>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</si>
  <si>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</si>
  <si>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</si>
  <si>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</si>
  <si>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</si>
  <si>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</si>
  <si>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</si>
  <si>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</si>
  <si>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</si>
  <si>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</si>
  <si>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</si>
  <si>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</si>
  <si>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</si>
  <si>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</si>
  <si>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</si>
  <si>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</si>
  <si>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</si>
  <si>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</si>
  <si>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</si>
  <si>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</si>
  <si>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</si>
  <si>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</si>
  <si>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</si>
  <si>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</si>
  <si>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</si>
  <si>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</si>
  <si>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</si>
  <si>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</si>
  <si>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</si>
  <si>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</si>
  <si>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</si>
  <si>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</si>
  <si>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</si>
  <si>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</si>
  <si>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</si>
  <si>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</si>
  <si>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</si>
  <si>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</si>
  <si>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</si>
  <si>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</si>
  <si>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</si>
  <si>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</si>
  <si>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</si>
  <si>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</si>
  <si>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</si>
  <si>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</si>
  <si>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</si>
  <si>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</si>
  <si>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</si>
  <si>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</si>
  <si>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</si>
  <si>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</si>
  <si>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</si>
  <si>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</si>
  <si>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</si>
  <si>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</si>
  <si>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</si>
  <si>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</si>
  <si>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</si>
  <si>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</si>
  <si>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</si>
  <si>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</si>
  <si>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</si>
  <si>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</si>
  <si>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</si>
  <si>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</si>
  <si>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</si>
  <si>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</si>
  <si>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</si>
  <si>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</si>
  <si>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</si>
  <si>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</si>
  <si>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</si>
  <si>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</si>
  <si>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</si>
  <si>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</si>
  <si>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</si>
  <si>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</si>
  <si>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</si>
  <si>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</si>
  <si>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</si>
  <si>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</si>
  <si>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</si>
  <si>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</si>
  <si>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</si>
  <si>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</si>
  <si>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</si>
  <si>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</si>
  <si>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</si>
  <si>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</si>
  <si>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</si>
  <si>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</si>
  <si>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</si>
  <si>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</si>
  <si>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</si>
  <si>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</si>
  <si>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</si>
  <si>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</si>
  <si>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</si>
  <si>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</si>
  <si>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</si>
  <si>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</si>
  <si>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</si>
  <si>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</si>
  <si>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</si>
  <si>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</si>
  <si>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</si>
  <si>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</si>
  <si>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</si>
  <si>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</si>
  <si>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</si>
  <si>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</si>
  <si>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</si>
  <si>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</si>
  <si>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</si>
  <si>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</si>
  <si>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</si>
  <si>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</si>
  <si>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</si>
  <si>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</si>
  <si>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</si>
  <si>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</si>
  <si>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</si>
  <si>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</si>
  <si>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</si>
  <si>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</si>
  <si>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</si>
  <si>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</si>
  <si>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</si>
  <si>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</si>
  <si>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</si>
  <si>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</si>
  <si>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</si>
  <si>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</si>
  <si>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</si>
  <si>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</si>
  <si>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</si>
  <si>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</si>
  <si>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</si>
  <si>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</si>
  <si>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</si>
  <si>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</si>
  <si>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</si>
  <si>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</si>
  <si>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</si>
  <si>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</si>
  <si>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</si>
  <si>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</si>
  <si>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</si>
  <si>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</si>
  <si>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</si>
  <si>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</si>
  <si>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</si>
  <si>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</si>
  <si>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</si>
  <si>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</si>
  <si>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</si>
  <si>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</si>
  <si>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</si>
  <si>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</si>
  <si>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</si>
  <si>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</si>
  <si>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</si>
  <si>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</si>
  <si>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</si>
  <si>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</si>
  <si>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</si>
  <si>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</si>
  <si>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</si>
  <si>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</si>
  <si>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</si>
  <si>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</si>
  <si>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</si>
  <si>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</si>
  <si>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</si>
  <si>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</si>
  <si>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</si>
  <si>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</si>
  <si>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</si>
  <si>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</si>
  <si>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</si>
  <si>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</si>
  <si>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</si>
  <si>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</si>
  <si>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</si>
  <si>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</si>
  <si>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</si>
  <si>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</si>
  <si>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</si>
  <si>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</si>
  <si>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</si>
  <si>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</si>
  <si>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</si>
  <si>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</si>
  <si>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</si>
  <si>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</si>
  <si>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</si>
  <si>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</si>
  <si>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</si>
  <si>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</si>
  <si>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</si>
  <si>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</si>
  <si>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</si>
  <si>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</si>
  <si>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</si>
  <si>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</si>
  <si>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</si>
  <si>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</si>
  <si>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</si>
  <si>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</si>
  <si>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</si>
  <si>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</si>
  <si>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</si>
  <si>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</si>
  <si>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</si>
  <si>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</si>
  <si>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</si>
  <si>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</si>
  <si>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</si>
  <si>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</si>
  <si>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</si>
  <si>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</si>
  <si>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</si>
  <si>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</si>
  <si>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</si>
  <si>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</si>
  <si>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</si>
  <si>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</si>
  <si>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</si>
  <si>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</si>
  <si>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</si>
  <si>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</si>
  <si>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</si>
  <si>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</si>
  <si>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</si>
  <si>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</si>
  <si>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</si>
  <si>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</si>
  <si>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</si>
  <si>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</si>
  <si>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</si>
  <si>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</si>
  <si>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</si>
  <si>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</si>
  <si>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</si>
  <si>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</si>
  <si>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</si>
  <si>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</si>
  <si>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</si>
  <si>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</si>
  <si>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</si>
  <si>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</si>
  <si>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</si>
  <si>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</si>
  <si>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</si>
  <si>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</si>
  <si>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</si>
  <si>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</si>
  <si>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</si>
  <si>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</si>
  <si>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</si>
  <si>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</si>
  <si>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</si>
  <si>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</si>
  <si>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</si>
  <si>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</si>
  <si>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</si>
  <si>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</si>
  <si>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</si>
  <si>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</si>
  <si>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</si>
  <si>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</si>
  <si>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</si>
  <si>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</si>
  <si>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</si>
  <si>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</si>
  <si>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</si>
  <si>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</si>
  <si>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</si>
  <si>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</si>
  <si>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</si>
  <si>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</si>
  <si>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</si>
  <si>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</si>
  <si>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</si>
  <si>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</si>
  <si>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</si>
  <si>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</si>
  <si>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</si>
  <si>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</si>
  <si>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</si>
  <si>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</si>
  <si>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</si>
  <si>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</si>
  <si>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</si>
  <si>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</si>
  <si>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</si>
  <si>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</si>
  <si>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</si>
  <si>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</si>
  <si>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</si>
  <si>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</si>
  <si>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</si>
  <si>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</si>
  <si>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</si>
  <si>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</si>
  <si>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</si>
  <si>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</si>
  <si>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</si>
  <si>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</si>
  <si>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</si>
  <si>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</si>
  <si>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</si>
  <si>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</si>
  <si>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</si>
  <si>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</si>
  <si>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</si>
  <si>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</si>
  <si>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</si>
  <si>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</si>
  <si>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</si>
  <si>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</si>
  <si>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</si>
  <si>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</si>
  <si>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</si>
  <si>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</si>
  <si>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</si>
  <si>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</si>
  <si>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</si>
  <si>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</si>
  <si>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</si>
  <si>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</si>
  <si>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</si>
  <si>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</si>
  <si>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</si>
  <si>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</si>
  <si>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</si>
  <si>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</si>
  <si>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</si>
  <si>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</si>
  <si>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</si>
  <si>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</si>
  <si>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</si>
  <si>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</si>
  <si>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</si>
  <si>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</si>
  <si>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</si>
  <si>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</si>
  <si>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</si>
  <si>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</si>
  <si>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</si>
  <si>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</si>
  <si>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</si>
  <si>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</si>
  <si>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</si>
  <si>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</si>
  <si>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</si>
  <si>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</si>
  <si>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</si>
  <si>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</si>
  <si>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</si>
  <si>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</si>
  <si>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</si>
  <si>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</si>
  <si>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</si>
  <si>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</si>
  <si>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</si>
  <si>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</si>
  <si>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</si>
  <si>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</si>
  <si>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</si>
  <si>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</si>
  <si>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</si>
  <si>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</si>
  <si>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</si>
  <si>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</si>
  <si>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</si>
  <si>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</si>
  <si>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</si>
  <si>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</si>
  <si>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</si>
  <si>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</si>
  <si>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</si>
  <si>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</si>
  <si>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</si>
  <si>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</si>
  <si>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</si>
  <si>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</si>
  <si>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</si>
  <si>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</si>
  <si>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</si>
  <si>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</si>
  <si>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</si>
  <si>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</si>
  <si>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</si>
  <si>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</si>
  <si>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</si>
  <si>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</si>
  <si>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</si>
  <si>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</si>
  <si>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</si>
  <si>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</si>
  <si>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</si>
  <si>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</si>
  <si>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</si>
  <si>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</si>
  <si>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</si>
  <si>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</si>
  <si>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</si>
  <si>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</si>
  <si>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</si>
  <si>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</si>
  <si>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</si>
  <si>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</si>
  <si>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</si>
  <si>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</si>
  <si>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</si>
  <si>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</si>
  <si>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</si>
  <si>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</si>
  <si>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</si>
  <si>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</si>
  <si>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</si>
  <si>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</si>
  <si>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</si>
  <si>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</si>
  <si>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</si>
  <si>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</si>
  <si>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</si>
  <si>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</si>
  <si>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</si>
  <si>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</si>
  <si>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</si>
  <si>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</si>
  <si>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</si>
  <si>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</si>
  <si>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</si>
  <si>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</si>
  <si>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</si>
  <si>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</si>
  <si>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</si>
  <si>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</si>
  <si>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</si>
  <si>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</si>
  <si>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</si>
  <si>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</si>
  <si>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</si>
  <si>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</si>
  <si>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</si>
  <si>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</si>
  <si>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</si>
  <si>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</si>
  <si>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</si>
  <si>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</si>
  <si>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</si>
  <si>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</si>
  <si>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</si>
  <si>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</si>
  <si>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</si>
  <si>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</si>
  <si>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</si>
  <si>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</si>
  <si>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</si>
  <si>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</si>
  <si>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</si>
  <si>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</si>
  <si>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</si>
  <si>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</si>
  <si>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</si>
  <si>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</si>
  <si>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</si>
  <si>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</si>
  <si>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</si>
  <si>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</si>
  <si>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</si>
  <si>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</si>
  <si>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</si>
  <si>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</si>
  <si>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</si>
  <si>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</si>
  <si>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</si>
  <si>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</si>
  <si>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</si>
  <si>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</si>
  <si>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</si>
  <si>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</si>
  <si>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</si>
  <si>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</si>
  <si>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</si>
  <si>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</si>
  <si>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</si>
  <si>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</si>
  <si>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</si>
  <si>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</si>
  <si>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</si>
  <si>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</si>
  <si>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</si>
  <si>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</si>
  <si>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</si>
  <si>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</si>
  <si>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</si>
  <si>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</si>
  <si>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</si>
  <si>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</si>
  <si>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</si>
  <si>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</si>
  <si>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</si>
  <si>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</si>
  <si>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</si>
  <si>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</si>
  <si>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</si>
  <si>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</si>
  <si>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</si>
  <si>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</si>
  <si>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</si>
  <si>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</si>
  <si>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</si>
  <si>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</si>
  <si>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</si>
  <si>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</si>
  <si>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</si>
  <si>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</si>
  <si>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</si>
  <si>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</si>
  <si>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</si>
  <si>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</si>
  <si>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</si>
  <si>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</si>
  <si>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</si>
  <si>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</si>
  <si>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</si>
  <si>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</si>
  <si>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</si>
  <si>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</si>
  <si>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</si>
  <si>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</si>
  <si>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</si>
  <si>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</si>
  <si>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</si>
  <si>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</si>
  <si>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</si>
  <si>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</si>
  <si>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</si>
  <si>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</si>
  <si>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</si>
  <si>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</si>
  <si>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</si>
  <si>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</si>
  <si>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</si>
  <si>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</si>
  <si>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</si>
  <si>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</si>
  <si>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</si>
  <si>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</si>
  <si>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</si>
  <si>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</si>
  <si>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</si>
  <si>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</si>
  <si>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</si>
  <si>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</si>
  <si>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</si>
  <si>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</si>
  <si>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</si>
  <si>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</si>
  <si>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</si>
  <si>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</si>
  <si>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</si>
  <si>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</si>
  <si>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</si>
  <si>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</si>
  <si>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</si>
  <si>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</si>
  <si>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</si>
  <si>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</si>
  <si>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</si>
  <si>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</si>
  <si>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</si>
  <si>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</si>
  <si>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</si>
  <si>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</si>
  <si>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</si>
  <si>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</si>
  <si>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</si>
  <si>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</si>
  <si>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</si>
  <si>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</si>
  <si>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</si>
  <si>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</si>
  <si>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</si>
  <si>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</si>
  <si>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</si>
  <si>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</si>
  <si>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</si>
  <si>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</si>
  <si>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</si>
  <si>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</si>
  <si>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</si>
  <si>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</si>
  <si>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</si>
  <si>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</si>
  <si>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</si>
  <si>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</si>
  <si>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</si>
  <si>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</si>
  <si>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</si>
  <si>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</si>
  <si>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</si>
  <si>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</si>
  <si>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</si>
  <si>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</si>
  <si>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</si>
  <si>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</si>
  <si>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</si>
  <si>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</si>
  <si>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</si>
  <si>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</si>
  <si>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</si>
  <si>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</si>
  <si>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</si>
  <si>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</si>
  <si>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</si>
  <si>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</si>
  <si>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</si>
  <si>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</si>
  <si>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</si>
  <si>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</si>
  <si>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</si>
  <si>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</si>
  <si>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</si>
  <si>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</si>
  <si>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</si>
  <si>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</si>
  <si>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</si>
  <si>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</si>
  <si>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</si>
  <si>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</si>
  <si>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</si>
  <si>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</si>
  <si>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</si>
  <si>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</si>
  <si>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</si>
  <si>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</si>
  <si>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</si>
  <si>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</si>
  <si>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</si>
  <si>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</si>
  <si>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</si>
  <si>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</si>
  <si>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</si>
  <si>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</si>
  <si>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</si>
  <si>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</si>
  <si>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</si>
  <si>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</si>
  <si>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</si>
  <si>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</si>
  <si>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</si>
  <si>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</si>
  <si>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</si>
  <si>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</si>
  <si>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</si>
  <si>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</si>
  <si>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</si>
  <si>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</si>
  <si>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</si>
  <si>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</si>
  <si>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</si>
  <si>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</si>
  <si>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</si>
  <si>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</si>
  <si>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</si>
  <si>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</si>
  <si>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</si>
  <si>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</si>
  <si>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</si>
  <si>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</si>
  <si>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</si>
  <si>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</si>
  <si>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</si>
  <si>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</si>
  <si>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</si>
  <si>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</si>
  <si>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</si>
  <si>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</si>
  <si>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</si>
  <si>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</si>
  <si>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</si>
  <si>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</si>
  <si>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</si>
  <si>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</si>
  <si>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</si>
  <si>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</si>
  <si>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</si>
  <si>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</si>
  <si>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</si>
  <si>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</si>
  <si>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</si>
  <si>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</si>
  <si>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</si>
  <si>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</si>
  <si>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</si>
  <si>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</si>
  <si>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</si>
  <si>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</si>
  <si>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</si>
  <si>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</si>
  <si>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</si>
  <si>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</si>
  <si>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</si>
  <si>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</si>
  <si>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</si>
  <si>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</si>
  <si>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</si>
  <si>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</si>
  <si>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</si>
  <si>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</si>
  <si>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</si>
  <si>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</si>
  <si>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</si>
  <si>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</si>
  <si>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</si>
  <si>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</si>
  <si>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</si>
  <si>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</si>
  <si>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</si>
  <si>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</si>
  <si>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</si>
  <si>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</si>
  <si>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</si>
  <si>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</si>
  <si>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</si>
  <si>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</si>
  <si>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</si>
  <si>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</si>
  <si>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</si>
  <si>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</si>
  <si>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</si>
  <si>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</si>
  <si>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</si>
  <si>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</si>
  <si>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</si>
  <si>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</si>
  <si>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</si>
  <si>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</si>
  <si>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</si>
  <si>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</si>
  <si>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</si>
  <si>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</si>
  <si>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</si>
  <si>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</si>
  <si>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</si>
  <si>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</si>
  <si>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</si>
  <si>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</si>
  <si>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</si>
  <si>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</si>
  <si>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</si>
  <si>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</si>
  <si>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</si>
  <si>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</si>
  <si>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</si>
  <si>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</si>
  <si>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</si>
  <si>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</si>
  <si>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</si>
  <si>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</si>
  <si>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</si>
  <si>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</si>
  <si>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</si>
  <si>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</si>
  <si>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</si>
  <si>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</si>
  <si>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</si>
  <si>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</si>
  <si>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</si>
  <si>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</si>
  <si>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</si>
  <si>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</si>
  <si>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</si>
  <si>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</si>
  <si>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</si>
  <si>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</si>
  <si>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</si>
  <si>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</si>
  <si>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</si>
  <si>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</si>
  <si>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</si>
  <si>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</si>
  <si>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</si>
  <si>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</si>
  <si>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</si>
  <si>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</si>
  <si>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</si>
  <si>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</si>
  <si>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</si>
  <si>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</si>
  <si>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</si>
  <si>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</si>
  <si>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</si>
  <si>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</si>
  <si>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</si>
  <si>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</si>
  <si>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</si>
  <si>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</si>
  <si>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</si>
  <si>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</si>
  <si>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</si>
  <si>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</si>
  <si>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</si>
  <si>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</si>
  <si>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</si>
  <si>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</si>
  <si>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</si>
  <si>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</si>
  <si>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</si>
  <si>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</si>
  <si>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</si>
  <si>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</si>
  <si>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</si>
  <si>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</si>
  <si>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</si>
  <si>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</si>
  <si>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</si>
  <si>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</si>
  <si>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</si>
  <si>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</si>
  <si>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</si>
  <si>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</si>
  <si>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</si>
  <si>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</si>
  <si>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</si>
  <si>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</si>
  <si>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</si>
  <si>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</si>
  <si>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</si>
  <si>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</si>
  <si>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</si>
  <si>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</si>
  <si>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</si>
  <si>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</si>
  <si>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</si>
  <si>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</si>
  <si>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</si>
  <si>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</si>
  <si>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</si>
  <si>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</si>
  <si>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</si>
  <si>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</si>
  <si>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</si>
  <si>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</si>
  <si>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</si>
  <si>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</si>
  <si>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</si>
  <si>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</si>
  <si>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</si>
  <si>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</si>
  <si>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</si>
  <si>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</si>
  <si>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</si>
  <si>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</si>
  <si>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</si>
  <si>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</si>
  <si>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</si>
  <si>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</si>
  <si>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</si>
  <si>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</si>
  <si>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</si>
  <si>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</si>
  <si>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</si>
  <si>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</si>
  <si>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</si>
  <si>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</si>
  <si>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</si>
  <si>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</si>
  <si>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</si>
  <si>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</si>
  <si>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</si>
  <si>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</si>
  <si>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</si>
  <si>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</si>
  <si>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</si>
  <si>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</si>
  <si>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</si>
  <si>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</si>
  <si>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</si>
  <si>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</si>
  <si>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</si>
  <si>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</si>
  <si>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</si>
  <si>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</si>
  <si>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</si>
  <si>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</si>
  <si>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</si>
  <si>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</si>
  <si>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</si>
  <si>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</si>
  <si>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</si>
  <si>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</si>
  <si>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</si>
  <si>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</si>
  <si>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</si>
  <si>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</si>
  <si>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</si>
  <si>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</si>
  <si>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</si>
  <si>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</si>
  <si>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</si>
  <si>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</si>
  <si>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</si>
  <si>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</si>
  <si>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</si>
  <si>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</si>
  <si>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</si>
  <si>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</si>
  <si>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</si>
  <si>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</si>
  <si>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</si>
  <si>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</si>
  <si>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</si>
  <si>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</si>
  <si>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</si>
  <si>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</si>
  <si>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</si>
  <si>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</si>
  <si>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</si>
  <si>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</si>
  <si>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</si>
  <si>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</si>
  <si>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</si>
  <si>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</si>
  <si>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</si>
  <si>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</si>
  <si>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</si>
  <si>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</si>
  <si>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</si>
  <si>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</si>
  <si>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</si>
  <si>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</si>
  <si>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</si>
  <si>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</si>
  <si>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</si>
  <si>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</si>
  <si>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</si>
  <si>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</si>
  <si>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</si>
  <si>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</si>
  <si>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</si>
  <si>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</si>
  <si>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</si>
  <si>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</si>
  <si>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</si>
  <si>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</si>
  <si>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</si>
  <si>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</si>
  <si>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</si>
  <si>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</si>
  <si>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</si>
  <si>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</si>
  <si>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</si>
  <si>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</si>
  <si>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</si>
  <si>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</si>
  <si>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</si>
  <si>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</si>
  <si>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</si>
  <si>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</si>
  <si>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</si>
  <si>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</si>
  <si>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</si>
  <si>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</si>
  <si>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</si>
  <si>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</si>
  <si>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</si>
  <si>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</si>
  <si>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</si>
  <si>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</si>
  <si>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</si>
  <si>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</si>
  <si>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</si>
  <si>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</si>
  <si>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</si>
  <si>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</si>
  <si>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</si>
  <si>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</si>
  <si>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</si>
  <si>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</si>
  <si>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</si>
  <si>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</si>
  <si>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</si>
  <si>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</si>
  <si>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</si>
  <si>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</si>
  <si>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</si>
  <si>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</si>
  <si>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</si>
  <si>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</si>
  <si>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</si>
  <si>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</si>
  <si>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</si>
  <si>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</si>
  <si>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</si>
  <si>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</si>
  <si>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</si>
  <si>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</si>
  <si>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</si>
  <si>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</si>
  <si>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</si>
  <si>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</si>
  <si>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</si>
  <si>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</si>
  <si>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</si>
  <si>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</si>
  <si>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</si>
  <si>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</si>
  <si>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</si>
  <si>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</si>
  <si>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</si>
  <si>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</si>
  <si>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</si>
  <si>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</si>
  <si>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</si>
  <si>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</si>
  <si>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</si>
  <si>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</si>
  <si>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</si>
  <si>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</si>
  <si>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</si>
  <si>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</si>
  <si>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</si>
  <si>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</si>
  <si>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</si>
  <si>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</si>
  <si>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</si>
  <si>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</si>
  <si>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</si>
  <si>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</si>
  <si>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</si>
  <si>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</si>
  <si>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</si>
  <si>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</si>
  <si>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</si>
  <si>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</si>
  <si>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</si>
  <si>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</si>
  <si>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</si>
  <si>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</si>
  <si>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</si>
  <si>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</si>
  <si>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</si>
  <si>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</si>
  <si>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</si>
  <si>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</si>
  <si>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</si>
  <si>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</si>
  <si>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</si>
  <si>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</si>
  <si>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</si>
  <si>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</si>
  <si>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</si>
  <si>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</si>
  <si>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</si>
  <si>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</si>
  <si>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</si>
  <si>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</si>
  <si>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</si>
  <si>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</si>
  <si>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</si>
  <si>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</si>
  <si>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</si>
  <si>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</si>
  <si>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</si>
  <si>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</si>
  <si>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</si>
  <si>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</si>
  <si>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</si>
  <si>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</si>
  <si>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</si>
  <si>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</si>
  <si>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</si>
  <si>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</si>
  <si>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</si>
  <si>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</si>
  <si>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</si>
  <si>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</si>
  <si>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</si>
  <si>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</si>
  <si>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</si>
  <si>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</si>
  <si>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</si>
  <si>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</si>
  <si>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</si>
  <si>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</si>
  <si>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</si>
  <si>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</si>
  <si>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</si>
  <si>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</si>
  <si>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</si>
  <si>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</si>
  <si>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</si>
  <si>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</si>
  <si>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</si>
  <si>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</si>
  <si>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</si>
  <si>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</si>
  <si>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</si>
  <si>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</si>
  <si>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</si>
  <si>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</si>
  <si>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</si>
  <si>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</si>
  <si>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</si>
  <si>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</si>
  <si>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</si>
  <si>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</si>
  <si>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</si>
  <si>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</si>
  <si>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</si>
  <si>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</si>
  <si>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</si>
  <si>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</si>
  <si>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</si>
  <si>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</si>
  <si>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</si>
  <si>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</si>
  <si>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</si>
  <si>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</si>
  <si>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</si>
  <si>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</si>
  <si>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</si>
  <si>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</si>
  <si>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</si>
  <si>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</si>
  <si>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</si>
  <si>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</si>
  <si>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</si>
  <si>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</si>
  <si>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</si>
  <si>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</si>
  <si>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</si>
  <si>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</si>
  <si>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</si>
  <si>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</si>
  <si>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</si>
  <si>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</si>
  <si>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</si>
  <si>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</si>
  <si>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</si>
  <si>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</si>
  <si>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</si>
  <si>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</si>
  <si>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</si>
  <si>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</si>
  <si>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</si>
  <si>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</si>
  <si>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</si>
  <si>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</si>
  <si>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</si>
  <si>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</si>
  <si>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</si>
  <si>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</si>
  <si>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</si>
  <si>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</si>
  <si>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</si>
  <si>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</si>
  <si>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</si>
  <si>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</si>
  <si>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</si>
  <si>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</si>
  <si>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</si>
  <si>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</si>
  <si>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</si>
  <si>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</si>
  <si>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</si>
  <si>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</si>
  <si>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</si>
  <si>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</si>
  <si>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</si>
  <si>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</si>
  <si>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</si>
  <si>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</si>
  <si>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</si>
  <si>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</si>
  <si>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</si>
  <si>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</si>
  <si>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</si>
  <si>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</si>
  <si>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</si>
  <si>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</si>
  <si>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</si>
  <si>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</si>
  <si>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</si>
  <si>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</si>
  <si>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</si>
  <si>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</si>
  <si>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</si>
  <si>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</si>
  <si>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</si>
  <si>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</si>
  <si>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</si>
  <si>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</si>
  <si>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</si>
  <si>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</si>
  <si>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</si>
  <si>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</si>
  <si>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</si>
  <si>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</si>
  <si>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</si>
  <si>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</si>
  <si>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</si>
  <si>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</si>
  <si>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</si>
  <si>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</si>
  <si>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</si>
  <si>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</si>
  <si>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</si>
  <si>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</si>
  <si>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</si>
  <si>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</si>
  <si>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</si>
  <si>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</si>
  <si>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</si>
  <si>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</si>
  <si>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</si>
  <si>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</si>
  <si>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</si>
  <si>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</si>
  <si>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</si>
  <si>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</si>
  <si>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</si>
  <si>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</si>
  <si>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</si>
  <si>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</si>
  <si>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</si>
  <si>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</si>
  <si>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</si>
  <si>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</si>
  <si>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</si>
  <si>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</si>
  <si>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</si>
  <si>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</si>
  <si>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</si>
  <si>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</si>
  <si>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</si>
  <si>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</si>
  <si>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</si>
  <si>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</si>
  <si>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</si>
  <si>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</si>
  <si>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</si>
  <si>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</si>
  <si>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</si>
  <si>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</si>
  <si>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</si>
  <si>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</si>
  <si>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</si>
  <si>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</si>
  <si>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</si>
  <si>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</si>
  <si>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</si>
  <si>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</si>
  <si>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</si>
  <si>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</si>
  <si>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</si>
  <si>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</si>
  <si>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</si>
  <si>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</si>
  <si>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</si>
  <si>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</si>
  <si>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</si>
  <si>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</si>
  <si>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</si>
  <si>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</si>
  <si>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</si>
  <si>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</si>
  <si>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</si>
  <si>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</si>
  <si>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</si>
  <si>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</si>
  <si>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</si>
  <si>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</si>
  <si>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</si>
  <si>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</si>
  <si>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</si>
  <si>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</si>
  <si>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</si>
  <si>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</si>
  <si>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</si>
  <si>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</si>
  <si>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</si>
  <si>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</si>
  <si>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</si>
  <si>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</si>
  <si>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</si>
  <si>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</si>
  <si>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</si>
  <si>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</si>
  <si>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</si>
  <si>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</si>
  <si>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</si>
  <si>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</si>
  <si>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</si>
  <si>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</si>
  <si>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</si>
  <si>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</si>
  <si>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</si>
  <si>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</si>
  <si>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</si>
  <si>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</si>
  <si>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</si>
  <si>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</si>
  <si>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</si>
  <si>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</si>
  <si>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</si>
  <si>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</si>
  <si>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</si>
  <si>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</si>
  <si>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</si>
  <si>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</si>
  <si>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</si>
  <si>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</si>
  <si>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</si>
  <si>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</si>
  <si>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</si>
  <si>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</si>
  <si>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</si>
  <si>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</si>
  <si>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</si>
  <si>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</si>
  <si>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</si>
  <si>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</si>
  <si>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</si>
  <si>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</si>
  <si>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</si>
  <si>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</si>
  <si>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</si>
  <si>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</si>
  <si>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</si>
  <si>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</si>
  <si>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</si>
  <si>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</si>
  <si>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</si>
  <si>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</si>
  <si>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</si>
  <si>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</si>
  <si>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</si>
  <si>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</si>
  <si>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</si>
  <si>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</si>
  <si>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</si>
  <si>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</si>
  <si>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</si>
  <si>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</si>
  <si>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</si>
  <si>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</si>
  <si>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</si>
  <si>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</si>
  <si>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</si>
  <si>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</si>
  <si>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</si>
  <si>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</si>
  <si>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</si>
  <si>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</si>
  <si>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</si>
  <si>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</si>
  <si>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</si>
  <si>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</si>
  <si>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</si>
  <si>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</si>
  <si>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</si>
  <si>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</si>
  <si>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</si>
  <si>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</si>
  <si>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</si>
  <si>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</si>
  <si>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</si>
  <si>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</si>
  <si>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</si>
  <si>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</si>
  <si>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</si>
  <si>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</si>
  <si>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</si>
  <si>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</si>
  <si>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</si>
  <si>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</si>
  <si>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</si>
  <si>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</si>
  <si>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</si>
  <si>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</si>
  <si>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</si>
  <si>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</si>
  <si>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</si>
  <si>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</si>
  <si>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</si>
  <si>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</si>
  <si>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</si>
  <si>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</si>
  <si>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</si>
  <si>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</si>
  <si>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</si>
  <si>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</si>
  <si>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</si>
  <si>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</si>
  <si>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</si>
  <si>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</si>
  <si>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</si>
  <si>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</si>
  <si>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</si>
  <si>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</si>
  <si>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</si>
  <si>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</si>
  <si>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</si>
  <si>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</si>
  <si>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</si>
  <si>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</si>
  <si>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</si>
  <si>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</si>
  <si>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</si>
  <si>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</si>
  <si>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</si>
  <si>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</si>
  <si>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</si>
  <si>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</si>
  <si>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</si>
  <si>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</si>
  <si>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</si>
  <si>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</si>
  <si>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</si>
  <si>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</si>
  <si>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</si>
  <si>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</si>
  <si>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</si>
  <si>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</si>
  <si>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</si>
  <si>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</si>
  <si>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</si>
  <si>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</si>
  <si>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</si>
  <si>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</si>
  <si>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</si>
  <si>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</si>
  <si>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</si>
  <si>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</si>
  <si>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</si>
  <si>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</si>
  <si>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</si>
  <si>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</si>
  <si>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</si>
  <si>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</si>
  <si>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</si>
  <si>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</si>
  <si>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</si>
  <si>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</si>
  <si>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</si>
  <si>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</si>
  <si>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</si>
  <si>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</si>
  <si>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</si>
  <si>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</si>
  <si>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</si>
  <si>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</si>
  <si>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</si>
  <si>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</si>
  <si>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</si>
  <si>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</si>
  <si>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</si>
  <si>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</si>
  <si>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</si>
  <si>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</si>
  <si>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</si>
  <si>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</si>
  <si>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</si>
  <si>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</si>
  <si>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</si>
  <si>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</si>
  <si>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</si>
  <si>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</si>
  <si>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</si>
  <si>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</si>
  <si>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</si>
  <si>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</si>
  <si>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</si>
  <si>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</si>
  <si>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</si>
  <si>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</si>
  <si>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</si>
  <si>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</si>
  <si>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</si>
  <si>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</si>
  <si>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</si>
  <si>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</si>
  <si>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</si>
  <si>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</si>
  <si>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</si>
  <si>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</si>
  <si>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</si>
  <si>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</si>
  <si>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</si>
  <si>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</si>
  <si>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</si>
  <si>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</si>
  <si>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</si>
  <si>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</si>
  <si>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</si>
  <si>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</si>
  <si>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</si>
  <si>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</si>
  <si>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</si>
  <si>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</si>
  <si>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</si>
  <si>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</si>
  <si>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</si>
  <si>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</si>
  <si>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</si>
  <si>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</si>
  <si>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</si>
  <si>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</si>
  <si>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</si>
  <si>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</si>
  <si>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</si>
  <si>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</si>
  <si>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</si>
  <si>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</si>
  <si>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</si>
  <si>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</si>
  <si>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</si>
  <si>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</si>
  <si>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</si>
  <si>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</si>
  <si>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</si>
  <si>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</si>
  <si>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</si>
  <si>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</si>
  <si>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</si>
  <si>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</si>
  <si>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</si>
  <si>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</si>
  <si>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</si>
  <si>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</si>
  <si>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</si>
  <si>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</si>
  <si>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</si>
  <si>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</si>
  <si>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</si>
  <si>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</si>
  <si>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</si>
  <si>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</si>
  <si>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</si>
  <si>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</si>
  <si>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</si>
  <si>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</si>
  <si>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</si>
  <si>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</si>
  <si>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</si>
  <si>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</si>
  <si>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</si>
  <si>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</si>
  <si>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</si>
  <si>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</si>
  <si>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</si>
  <si>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</si>
  <si>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</si>
  <si>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</si>
  <si>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</si>
  <si>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</si>
  <si>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</si>
  <si>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</si>
  <si>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</si>
  <si>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</si>
  <si>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</si>
  <si>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</si>
  <si>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</si>
  <si>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</si>
  <si>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</si>
  <si>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</si>
  <si>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</si>
  <si>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</si>
  <si>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</si>
  <si>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</si>
  <si>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</si>
  <si>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</si>
  <si>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</si>
  <si>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</si>
  <si>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</si>
  <si>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</si>
  <si>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</si>
  <si>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</si>
  <si>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</si>
  <si>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</si>
  <si>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</si>
  <si>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</si>
  <si>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</si>
  <si>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</si>
  <si>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</si>
  <si>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</si>
  <si>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</si>
  <si>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</si>
  <si>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</si>
  <si>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</si>
  <si>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</si>
  <si>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</si>
  <si>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</si>
  <si>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</si>
  <si>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</si>
  <si>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</si>
  <si>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</si>
  <si>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</si>
  <si>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</si>
  <si>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</si>
  <si>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</si>
  <si>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</si>
  <si>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</si>
  <si>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</si>
  <si>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</si>
  <si>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</si>
  <si>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</si>
  <si>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</si>
  <si>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</si>
  <si>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</si>
  <si>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</si>
  <si>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</si>
  <si>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</si>
  <si>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</si>
  <si>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</si>
  <si>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</si>
  <si>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</si>
  <si>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</si>
  <si>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</si>
  <si>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</si>
  <si>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</si>
  <si>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</si>
  <si>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</si>
  <si>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</si>
  <si>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</si>
  <si>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</si>
  <si>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</si>
  <si>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</si>
  <si>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</si>
  <si>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</si>
  <si>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</si>
  <si>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</si>
  <si>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</si>
  <si>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</si>
  <si>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</si>
  <si>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</si>
  <si>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</si>
  <si>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</si>
  <si>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</si>
  <si>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</si>
  <si>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</si>
  <si>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</si>
  <si>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</si>
  <si>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</si>
  <si>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</si>
  <si>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</si>
  <si>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</si>
  <si>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</si>
  <si>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</si>
  <si>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</si>
  <si>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</si>
  <si>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</si>
  <si>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</si>
  <si>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</si>
  <si>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</si>
  <si>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</si>
  <si>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</si>
  <si>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</si>
  <si>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</si>
  <si>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</si>
  <si>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</si>
  <si>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</si>
  <si>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</si>
  <si>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</si>
  <si>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</si>
  <si>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</si>
  <si>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</si>
  <si>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</si>
  <si>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</si>
  <si>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</si>
  <si>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</si>
  <si>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</si>
  <si>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</si>
  <si>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</si>
  <si>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</si>
  <si>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</si>
  <si>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</si>
  <si>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</si>
  <si>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</si>
  <si>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</si>
  <si>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</si>
  <si>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</si>
  <si>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</si>
  <si>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</si>
  <si>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</si>
  <si>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</si>
  <si>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</si>
  <si>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</si>
  <si>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</si>
  <si>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</si>
  <si>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</si>
  <si>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</si>
  <si>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</si>
  <si>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</si>
  <si>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</si>
  <si>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</si>
  <si>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</si>
  <si>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</si>
  <si>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</si>
  <si>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</si>
  <si>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</si>
  <si>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</si>
  <si>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</si>
  <si>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</si>
  <si>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</si>
  <si>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</si>
  <si>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</si>
  <si>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</si>
  <si>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</si>
  <si>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</si>
  <si>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</si>
  <si>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</si>
  <si>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</si>
  <si>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</si>
  <si>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</si>
  <si>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</si>
  <si>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</si>
  <si>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</si>
  <si>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</si>
  <si>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</si>
  <si>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</si>
  <si>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</si>
  <si>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</si>
  <si>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</si>
  <si>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</si>
  <si>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</si>
  <si>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</si>
  <si>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</si>
  <si>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</si>
  <si>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</si>
  <si>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</si>
  <si>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</si>
  <si>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</si>
  <si>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</si>
  <si>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</si>
  <si>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</si>
  <si>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</si>
  <si>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</si>
  <si>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</si>
  <si>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</si>
  <si>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</si>
  <si>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</si>
  <si>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</si>
  <si>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</si>
  <si>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</si>
  <si>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</si>
  <si>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</si>
  <si>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</si>
  <si>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</si>
  <si>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</si>
  <si>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</si>
  <si>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</si>
  <si>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</si>
  <si>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</si>
  <si>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</si>
  <si>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</si>
  <si>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</si>
  <si>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</si>
  <si>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</si>
  <si>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</si>
  <si>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</si>
  <si>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</si>
  <si>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</si>
  <si>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</si>
  <si>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</si>
  <si>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</si>
  <si>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</si>
  <si>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</si>
  <si>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</si>
  <si>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</si>
  <si>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</si>
  <si>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</si>
  <si>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</si>
  <si>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</si>
  <si>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</si>
  <si>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</si>
  <si>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</si>
  <si>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</si>
  <si>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</si>
  <si>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</si>
  <si>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</si>
  <si>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</si>
  <si>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</si>
  <si>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</si>
  <si>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</si>
  <si>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</si>
  <si>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</si>
  <si>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</si>
  <si>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</si>
  <si>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</si>
  <si>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</si>
  <si>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</si>
  <si>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</si>
  <si>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</si>
  <si>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</si>
  <si>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</si>
  <si>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</si>
  <si>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</si>
  <si>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</si>
  <si>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</si>
  <si>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</si>
  <si>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</si>
  <si>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</si>
  <si>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</si>
  <si>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</si>
  <si>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</si>
  <si>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</si>
  <si>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</si>
  <si>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</si>
  <si>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</si>
  <si>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</si>
  <si>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</si>
  <si>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</si>
  <si>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</si>
  <si>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</si>
  <si>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</si>
  <si>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</si>
  <si>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</si>
  <si>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</si>
  <si>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</si>
  <si>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</si>
  <si>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</si>
  <si>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</si>
  <si>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</si>
  <si>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</si>
  <si>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</si>
  <si>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</si>
  <si>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</si>
  <si>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</si>
  <si>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</si>
  <si>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</si>
  <si>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</si>
  <si>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</si>
  <si>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</si>
  <si>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</si>
  <si>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</si>
  <si>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</si>
  <si>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</si>
  <si>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</si>
  <si>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</si>
  <si>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</si>
  <si>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</si>
  <si>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</si>
  <si>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</si>
  <si>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</si>
  <si>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</si>
  <si>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</si>
  <si>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</si>
  <si>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</si>
  <si>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</si>
  <si>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</si>
  <si>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</si>
  <si>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</si>
  <si>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</si>
  <si>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</si>
  <si>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</si>
  <si>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</si>
  <si>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</si>
  <si>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</si>
  <si>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</si>
  <si>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</si>
  <si>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</si>
  <si>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</si>
  <si>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</si>
  <si>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</si>
  <si>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</si>
  <si>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</si>
  <si>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</si>
  <si>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</si>
  <si>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</si>
  <si>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</si>
  <si>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</si>
  <si>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</si>
  <si>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</si>
  <si>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</si>
  <si>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</si>
  <si>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</si>
  <si>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</si>
  <si>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</si>
  <si>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</si>
  <si>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</si>
  <si>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</si>
  <si>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</si>
  <si>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</si>
  <si>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</si>
  <si>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</si>
  <si>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</si>
  <si>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</si>
  <si>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</si>
  <si>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</si>
  <si>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</si>
  <si>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</si>
  <si>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</si>
  <si>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</si>
  <si>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</si>
  <si>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</si>
  <si>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</si>
  <si>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</si>
  <si>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</si>
  <si>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</si>
  <si>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</si>
  <si>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</si>
  <si>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</si>
  <si>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</si>
  <si>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</si>
  <si>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</si>
  <si>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</si>
  <si>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</si>
  <si>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</si>
  <si>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</si>
  <si>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</si>
  <si>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</si>
  <si>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</si>
  <si>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</si>
  <si>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</si>
  <si>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</si>
  <si>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</si>
  <si>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</si>
  <si>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</si>
  <si>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</si>
  <si>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</si>
  <si>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</si>
  <si>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</si>
  <si>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</si>
  <si>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</si>
  <si>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</si>
  <si>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</si>
  <si>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</si>
  <si>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</si>
  <si>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</si>
  <si>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</si>
  <si>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</si>
  <si>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</si>
  <si>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</si>
  <si>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</si>
  <si>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</si>
  <si>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</si>
  <si>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</si>
  <si>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</si>
  <si>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</si>
  <si>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</si>
  <si>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</si>
  <si>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</si>
  <si>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</si>
  <si>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</si>
  <si>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</si>
  <si>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</si>
  <si>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</si>
  <si>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</si>
  <si>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</si>
  <si>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</si>
  <si>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</si>
  <si>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</si>
  <si>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</si>
  <si>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</si>
  <si>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</si>
  <si>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</si>
  <si>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</si>
  <si>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</si>
  <si>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</si>
  <si>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</si>
  <si>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</si>
  <si>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</si>
  <si>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</si>
  <si>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</si>
  <si>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</si>
  <si>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</si>
  <si>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</si>
  <si>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</si>
  <si>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</si>
  <si>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</si>
  <si>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</si>
  <si>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</si>
  <si>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</si>
  <si>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</si>
  <si>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</si>
  <si>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</si>
  <si>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</si>
  <si>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</si>
  <si>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</si>
  <si>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</si>
  <si>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</si>
  <si>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</si>
  <si>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</si>
  <si>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</si>
  <si>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</si>
  <si>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</si>
  <si>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</si>
  <si>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</si>
  <si>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</si>
  <si>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</si>
  <si>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</si>
  <si>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</si>
  <si>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</si>
  <si>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</si>
  <si>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</si>
  <si>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</si>
  <si>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</si>
  <si>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</si>
  <si>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</si>
  <si>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</si>
  <si>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</si>
  <si>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</si>
  <si>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</si>
  <si>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</si>
  <si>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</si>
  <si>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</si>
  <si>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</si>
  <si>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</si>
  <si>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</si>
  <si>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</si>
  <si>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</si>
  <si>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</si>
  <si>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</si>
  <si>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</si>
  <si>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</si>
  <si>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</si>
  <si>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</si>
  <si>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</si>
  <si>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</si>
  <si>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</si>
  <si>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</si>
  <si>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</si>
  <si>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</si>
  <si>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</si>
  <si>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</si>
  <si>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</si>
  <si>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</si>
  <si>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</si>
  <si>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</si>
  <si>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</si>
  <si>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</si>
  <si>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</si>
  <si>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</si>
  <si>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</si>
  <si>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</si>
  <si>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</si>
  <si>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</si>
  <si>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</si>
  <si>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</si>
  <si>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</si>
  <si>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</si>
  <si>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</si>
  <si>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</si>
  <si>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</si>
  <si>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</si>
  <si>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</si>
  <si>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</si>
  <si>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</si>
  <si>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</si>
  <si>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</si>
  <si>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</si>
  <si>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</si>
  <si>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</si>
  <si>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</si>
  <si>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</si>
  <si>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</si>
  <si>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</si>
  <si>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</si>
  <si>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</si>
  <si>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</si>
  <si>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</si>
  <si>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</si>
  <si>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</si>
  <si>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</si>
  <si>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</si>
  <si>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</si>
  <si>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</si>
  <si>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</si>
  <si>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</si>
  <si>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</si>
  <si>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</si>
  <si>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</si>
  <si>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</si>
  <si>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</si>
  <si>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</si>
  <si>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</si>
  <si>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</si>
  <si>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</si>
  <si>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</si>
  <si>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</si>
  <si>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</si>
  <si>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</si>
  <si>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</si>
  <si>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</si>
  <si>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</si>
  <si>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</si>
  <si>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</si>
  <si>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</si>
  <si>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</si>
  <si>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</si>
  <si>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</si>
  <si>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</si>
  <si>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</si>
  <si>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</si>
  <si>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</si>
  <si>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</si>
  <si>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</si>
  <si>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</si>
  <si>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</si>
  <si>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</si>
  <si>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</si>
  <si>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</si>
  <si>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</si>
  <si>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</si>
  <si>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</si>
  <si>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</si>
  <si>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</si>
  <si>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</si>
  <si>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</si>
  <si>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</si>
  <si>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</si>
  <si>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</si>
  <si>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</si>
  <si>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</si>
  <si>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</si>
  <si>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</si>
  <si>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</si>
  <si>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</si>
  <si>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</si>
  <si>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</si>
  <si>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</si>
  <si>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</si>
  <si>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</si>
  <si>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</si>
  <si>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</si>
  <si>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</si>
  <si>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</si>
  <si>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</si>
  <si>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</si>
  <si>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</si>
  <si>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</si>
  <si>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</si>
  <si>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</si>
  <si>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</si>
  <si>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</si>
  <si>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</si>
  <si>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</si>
  <si>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</si>
  <si>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</si>
  <si>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</si>
  <si>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</si>
  <si>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</si>
  <si>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</si>
  <si>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</si>
  <si>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</si>
  <si>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</si>
  <si>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</si>
  <si>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</si>
  <si>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</si>
  <si>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</si>
  <si>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</si>
  <si>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</si>
  <si>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</si>
  <si>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</si>
  <si>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</si>
  <si>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</si>
  <si>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</si>
  <si>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</si>
  <si>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</si>
  <si>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</si>
  <si>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</si>
  <si>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</si>
  <si>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</si>
  <si>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</si>
  <si>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</si>
  <si>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</si>
  <si>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</si>
  <si>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</si>
  <si>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</si>
  <si>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</si>
  <si>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</si>
  <si>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</si>
  <si>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</si>
  <si>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</si>
  <si>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</si>
  <si>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</si>
  <si>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</si>
  <si>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</si>
  <si>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</si>
  <si>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</si>
  <si>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</si>
  <si>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</si>
  <si>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</si>
  <si>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</si>
  <si>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</si>
  <si>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</si>
  <si>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</si>
  <si>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</si>
  <si>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</si>
  <si>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</si>
  <si>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</si>
  <si>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</si>
  <si>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</si>
  <si>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</si>
  <si>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</si>
  <si>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</si>
  <si>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</si>
  <si>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</si>
  <si>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</si>
  <si>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</si>
  <si>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</si>
  <si>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</si>
  <si>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</si>
  <si>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</si>
  <si>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</si>
  <si>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</si>
  <si>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</si>
  <si>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</si>
  <si>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</si>
  <si>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</si>
  <si>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</si>
  <si>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</si>
  <si>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</si>
  <si>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</si>
  <si>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</si>
  <si>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</si>
  <si>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</si>
  <si>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</si>
  <si>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</si>
  <si>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</si>
  <si>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</si>
  <si>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</si>
  <si>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</si>
  <si>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</si>
  <si>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</si>
  <si>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</si>
  <si>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</si>
  <si>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</si>
  <si>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</si>
  <si>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</si>
  <si>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</si>
  <si>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</si>
  <si>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</si>
  <si>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</si>
  <si>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</si>
  <si>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</si>
  <si>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</si>
  <si>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</si>
  <si>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</si>
  <si>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</si>
  <si>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</si>
  <si>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</si>
  <si>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</si>
  <si>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</si>
  <si>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</si>
  <si>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</si>
  <si>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</si>
  <si>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</si>
  <si>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</si>
  <si>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</si>
  <si>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</si>
  <si>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</si>
  <si>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</si>
  <si>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</si>
  <si>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</si>
  <si>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</si>
  <si>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</si>
  <si>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</si>
  <si>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</si>
  <si>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</si>
  <si>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</si>
  <si>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</si>
  <si>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</si>
  <si>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</si>
  <si>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</si>
  <si>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</si>
  <si>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</si>
  <si>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</si>
  <si>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</si>
  <si>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</si>
  <si>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</si>
  <si>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</si>
  <si>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</si>
  <si>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</si>
  <si>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</si>
  <si>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</si>
  <si>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</si>
  <si>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</si>
  <si>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</si>
  <si>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</si>
  <si>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</si>
  <si>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</si>
  <si>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</si>
  <si>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</si>
  <si>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</si>
  <si>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</si>
  <si>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</si>
  <si>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</si>
  <si>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</si>
  <si>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</si>
  <si>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</si>
  <si>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</si>
  <si>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</si>
  <si>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</si>
  <si>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</si>
  <si>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</si>
  <si>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</si>
  <si>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</si>
  <si>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</si>
  <si>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</si>
  <si>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</si>
  <si>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</si>
  <si>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</si>
  <si>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</si>
  <si>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</si>
  <si>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</si>
  <si>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</si>
  <si>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</si>
  <si>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</si>
  <si>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</si>
  <si>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</si>
  <si>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</si>
  <si>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</si>
  <si>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</si>
  <si>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</si>
  <si>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</si>
  <si>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</si>
  <si>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</si>
  <si>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</si>
  <si>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</si>
  <si>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</si>
  <si>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</si>
  <si>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</si>
  <si>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</si>
  <si>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</si>
  <si>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</si>
  <si>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</si>
  <si>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</si>
  <si>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</si>
  <si>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</si>
  <si>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</si>
  <si>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</si>
  <si>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</si>
  <si>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</si>
  <si>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</si>
  <si>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</si>
  <si>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</si>
  <si>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</si>
  <si>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</si>
  <si>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</si>
  <si>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</si>
  <si>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</si>
  <si>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</si>
  <si>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</si>
  <si>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</si>
  <si>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</si>
  <si>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</si>
  <si>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</si>
  <si>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</si>
  <si>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</si>
  <si>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</si>
  <si>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</si>
  <si>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</si>
  <si>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</si>
  <si>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</si>
  <si>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</si>
  <si>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</si>
  <si>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</si>
  <si>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</si>
  <si>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</si>
  <si>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</si>
  <si>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</si>
  <si>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</si>
  <si>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</si>
  <si>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</si>
  <si>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</si>
  <si>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</si>
  <si>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</si>
  <si>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</si>
  <si>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</si>
  <si>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</si>
  <si>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</si>
  <si>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</si>
  <si>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</si>
  <si>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</si>
  <si>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</si>
  <si>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</si>
  <si>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</si>
  <si>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</si>
  <si>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</si>
  <si>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</si>
  <si>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</si>
  <si>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</si>
  <si>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</si>
  <si>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</si>
  <si>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</si>
  <si>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</si>
  <si>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</si>
  <si>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</si>
  <si>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</si>
  <si>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</si>
  <si>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</si>
  <si>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</si>
  <si>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</si>
  <si>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</si>
  <si>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</si>
  <si>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</si>
  <si>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</si>
  <si>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</si>
  <si>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</si>
  <si>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</si>
  <si>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</si>
  <si>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</si>
  <si>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</si>
  <si>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</si>
  <si>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</si>
  <si>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</si>
  <si>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</si>
  <si>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</si>
  <si>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</si>
  <si>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</si>
  <si>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</si>
  <si>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</si>
  <si>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</si>
  <si>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</si>
  <si>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</si>
  <si>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</si>
  <si>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</si>
  <si>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</si>
  <si>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</si>
  <si>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</si>
  <si>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</si>
  <si>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</si>
  <si>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</si>
  <si>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</si>
  <si>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</si>
  <si>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</si>
  <si>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</si>
  <si>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</si>
  <si>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</si>
  <si>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</si>
  <si>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</si>
  <si>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</si>
  <si>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</si>
  <si>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</si>
  <si>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</si>
  <si>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</si>
  <si>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</si>
  <si>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</si>
  <si>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</si>
  <si>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</si>
  <si>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</si>
  <si>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</si>
  <si>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</si>
  <si>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</si>
  <si>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</si>
  <si>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</si>
  <si>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</si>
  <si>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</si>
  <si>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</si>
  <si>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</si>
  <si>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</si>
  <si>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</si>
  <si>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</si>
  <si>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</si>
  <si>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</si>
  <si>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</si>
  <si>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</si>
  <si>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</si>
  <si>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</si>
  <si>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</si>
  <si>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</si>
  <si>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</si>
  <si>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</si>
  <si>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</si>
  <si>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</si>
  <si>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</si>
  <si>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</si>
  <si>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</si>
  <si>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</si>
  <si>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</si>
  <si>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</si>
  <si>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</si>
  <si>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</si>
  <si>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</si>
  <si>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</si>
  <si>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</si>
  <si>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</si>
  <si>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</si>
  <si>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</si>
  <si>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</si>
  <si>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</si>
  <si>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</si>
  <si>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</si>
  <si>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</si>
  <si>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</si>
  <si>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</si>
  <si>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</si>
  <si>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</si>
  <si>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</si>
  <si>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</si>
  <si>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</si>
  <si>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</si>
  <si>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</si>
  <si>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</si>
  <si>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</si>
  <si>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</si>
  <si>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</si>
  <si>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</si>
  <si>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</si>
  <si>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</si>
  <si>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</si>
  <si>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</si>
  <si>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</si>
  <si>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</si>
  <si>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</si>
  <si>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</si>
  <si>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</si>
  <si>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</si>
  <si>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</si>
  <si>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</si>
  <si>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</si>
  <si>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</si>
  <si>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</si>
  <si>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</si>
  <si>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</si>
  <si>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</si>
  <si>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</si>
  <si>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</si>
  <si>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</si>
  <si>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</si>
  <si>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</si>
  <si>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</si>
  <si>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</si>
  <si>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</si>
  <si>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</si>
  <si>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</si>
  <si>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</si>
  <si>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</si>
  <si>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</si>
  <si>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</si>
  <si>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</si>
  <si>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</si>
  <si>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</si>
  <si>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</si>
  <si>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</si>
  <si>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</si>
  <si>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</si>
  <si>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</si>
  <si>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</si>
  <si>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</si>
  <si>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</si>
  <si>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</si>
  <si>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</si>
  <si>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</si>
  <si>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</si>
  <si>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</si>
  <si>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</si>
  <si>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</si>
  <si>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</si>
  <si>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</si>
  <si>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</si>
  <si>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</si>
  <si>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</si>
  <si>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</si>
  <si>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</si>
  <si>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</si>
  <si>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</si>
  <si>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</si>
  <si>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</si>
  <si>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</si>
  <si>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</si>
  <si>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</si>
  <si>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</si>
  <si>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</si>
  <si>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</si>
  <si>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</si>
  <si>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</si>
  <si>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</si>
  <si>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</si>
  <si>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</si>
  <si>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</si>
  <si>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</si>
  <si>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</si>
  <si>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</si>
  <si>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</si>
  <si>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</si>
  <si>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</si>
  <si>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</si>
  <si>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</si>
  <si>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</si>
  <si>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</si>
  <si>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</si>
  <si>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</si>
  <si>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</si>
  <si>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</si>
  <si>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</si>
  <si>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</si>
  <si>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</si>
  <si>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</si>
  <si>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</si>
  <si>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</si>
  <si>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</si>
  <si>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</si>
  <si>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</si>
  <si>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</si>
  <si>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</si>
  <si>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</si>
  <si>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</si>
  <si>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</si>
  <si>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</si>
  <si>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</si>
  <si>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</si>
  <si>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</si>
  <si>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</si>
  <si>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</si>
  <si>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</si>
  <si>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</si>
  <si>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</si>
  <si>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</si>
  <si>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</si>
  <si>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</si>
  <si>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</si>
  <si>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</si>
  <si>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</si>
  <si>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</si>
  <si>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</si>
  <si>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</si>
  <si>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</si>
  <si>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</si>
  <si>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</si>
  <si>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</si>
  <si>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</si>
  <si>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</si>
  <si>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</si>
  <si>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</si>
  <si>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</si>
  <si>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</si>
  <si>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</si>
  <si>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</si>
  <si>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</si>
  <si>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</si>
  <si>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</si>
  <si>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</si>
  <si>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</si>
  <si>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</si>
  <si>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</si>
  <si>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</si>
  <si>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</si>
  <si>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</si>
  <si>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</si>
  <si>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</si>
  <si>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</si>
  <si>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</si>
  <si>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</si>
  <si>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</si>
  <si>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</si>
  <si>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</si>
  <si>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</si>
  <si>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</si>
  <si>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</si>
  <si>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</si>
  <si>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</si>
  <si>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</si>
  <si>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</si>
  <si>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</si>
  <si>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</si>
  <si>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</si>
  <si>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</si>
  <si>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</si>
  <si>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</si>
  <si>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</si>
  <si>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</si>
  <si>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</si>
  <si>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</si>
  <si>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</si>
  <si>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</si>
  <si>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</si>
  <si>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</si>
  <si>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</si>
  <si>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</si>
  <si>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</si>
  <si>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</si>
  <si>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</si>
  <si>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</si>
  <si>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</si>
  <si>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</si>
  <si>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</si>
  <si>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</si>
  <si>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</si>
  <si>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</si>
  <si>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</si>
  <si>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</si>
  <si>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</si>
  <si>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</si>
  <si>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</si>
  <si>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</si>
  <si>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</si>
  <si>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</si>
  <si>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</si>
  <si>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</si>
  <si>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</si>
  <si>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</si>
  <si>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</si>
  <si>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</si>
  <si>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</si>
  <si>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</si>
  <si>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</si>
  <si>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</si>
  <si>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</si>
  <si>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</si>
  <si>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</si>
  <si>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</si>
  <si>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</si>
  <si>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</si>
  <si>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</si>
  <si>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</si>
  <si>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</si>
  <si>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</si>
  <si>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</si>
  <si>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</si>
  <si>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</si>
  <si>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</si>
  <si>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</si>
  <si>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</si>
  <si>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</si>
  <si>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</si>
  <si>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</si>
  <si>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</si>
  <si>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</si>
  <si>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</si>
  <si>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</si>
  <si>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</si>
  <si>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</si>
  <si>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</si>
  <si>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</si>
  <si>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</si>
  <si>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</si>
  <si>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</si>
  <si>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</si>
  <si>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</si>
  <si>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</si>
  <si>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</si>
  <si>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</si>
  <si>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</si>
  <si>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</si>
  <si>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</si>
  <si>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</si>
  <si>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</si>
  <si>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</si>
  <si>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</si>
  <si>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</si>
  <si>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</si>
  <si>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</si>
  <si>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</si>
  <si>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</si>
  <si>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</si>
  <si>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</si>
  <si>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</si>
  <si>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</si>
  <si>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</si>
  <si>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</si>
  <si>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</si>
  <si>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</si>
  <si>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</si>
  <si>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</si>
  <si>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</si>
  <si>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</si>
  <si>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</si>
  <si>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</si>
  <si>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</si>
  <si>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</si>
  <si>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</si>
  <si>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</si>
  <si>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</si>
  <si>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</si>
  <si>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</si>
  <si>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</si>
  <si>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</si>
  <si>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</si>
  <si>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</si>
  <si>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</si>
  <si>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</si>
  <si>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</si>
  <si>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</si>
  <si>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</si>
  <si>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</si>
  <si>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</si>
  <si>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</si>
  <si>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</si>
  <si>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</si>
  <si>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</si>
  <si>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</si>
  <si>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</si>
  <si>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</si>
  <si>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</si>
  <si>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</si>
  <si>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</si>
  <si>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</si>
  <si>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</si>
  <si>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</si>
  <si>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</si>
  <si>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</si>
  <si>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</si>
  <si>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</si>
  <si>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</si>
  <si>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</si>
  <si>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</si>
  <si>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</si>
  <si>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</si>
  <si>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</si>
  <si>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</si>
  <si>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</si>
  <si>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</si>
  <si>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</si>
  <si>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</si>
  <si>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</si>
  <si>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</si>
  <si>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</si>
  <si>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</si>
  <si>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</si>
  <si>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</si>
  <si>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</si>
  <si>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</si>
  <si>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</si>
  <si>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</si>
  <si>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</si>
  <si>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</si>
  <si>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</si>
  <si>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</si>
  <si>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</si>
  <si>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</si>
  <si>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</si>
  <si>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</si>
  <si>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</si>
  <si>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</si>
  <si>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</si>
  <si>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</si>
  <si>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</si>
  <si>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</si>
  <si>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</si>
  <si>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</si>
  <si>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</si>
  <si>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</si>
  <si>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</si>
  <si>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</si>
  <si>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</si>
  <si>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</si>
  <si>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</si>
  <si>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</si>
  <si>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</si>
  <si>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</si>
  <si>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</si>
  <si>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</si>
  <si>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</si>
  <si>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</si>
  <si>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</si>
  <si>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</si>
  <si>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</si>
  <si>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</si>
  <si>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</si>
  <si>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</si>
  <si>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</si>
  <si>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</si>
  <si>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</si>
  <si>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</si>
  <si>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</si>
  <si>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</si>
  <si>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</si>
  <si>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</si>
  <si>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</si>
  <si>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</si>
  <si>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</si>
  <si>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</si>
  <si>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</si>
  <si>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</si>
  <si>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</si>
  <si>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</si>
  <si>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</si>
  <si>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</si>
  <si>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</si>
  <si>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</si>
  <si>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</si>
  <si>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</si>
  <si>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</si>
  <si>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</si>
  <si>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</si>
  <si>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</si>
  <si>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</si>
  <si>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</si>
  <si>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</si>
  <si>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</si>
  <si>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</si>
  <si>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</si>
  <si>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</si>
  <si>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</si>
  <si>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</si>
  <si>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</si>
  <si>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</si>
  <si>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</si>
  <si>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</si>
  <si>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</si>
  <si>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</si>
  <si>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</si>
  <si>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</si>
  <si>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</si>
  <si>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</si>
  <si>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</si>
  <si>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</si>
  <si>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</si>
  <si>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</si>
  <si>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</si>
  <si>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</si>
  <si>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</si>
  <si>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</si>
  <si>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</si>
  <si>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</si>
  <si>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</si>
  <si>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</si>
  <si>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</si>
  <si>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</si>
  <si>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</si>
  <si>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</si>
  <si>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</si>
  <si>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</si>
  <si>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</si>
  <si>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</si>
  <si>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</si>
  <si>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</si>
  <si>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</si>
  <si>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</si>
  <si>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</si>
  <si>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</si>
  <si>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</si>
  <si>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</si>
  <si>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</si>
  <si>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</si>
  <si>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</si>
  <si>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</si>
  <si>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</si>
  <si>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</si>
  <si>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</si>
  <si>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</si>
  <si>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</si>
  <si>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</si>
  <si>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</si>
  <si>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</si>
  <si>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</si>
  <si>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</si>
  <si>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</si>
  <si>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</si>
  <si>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</si>
  <si>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</si>
  <si>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</si>
  <si>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</si>
  <si>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</si>
  <si>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</si>
  <si>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</si>
  <si>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</si>
  <si>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</si>
  <si>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</si>
  <si>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</si>
  <si>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</si>
  <si>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</si>
  <si>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</si>
  <si>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</si>
  <si>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</si>
  <si>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</si>
  <si>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</si>
  <si>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</si>
  <si>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</si>
  <si>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</si>
  <si>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</si>
  <si>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</si>
  <si>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</si>
  <si>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</si>
  <si>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</si>
  <si>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</si>
  <si>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</si>
  <si>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</si>
  <si>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</si>
  <si>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</si>
  <si>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</si>
  <si>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</si>
  <si>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</si>
  <si>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</si>
  <si>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</si>
  <si>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</si>
  <si>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</si>
  <si>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</si>
  <si>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</si>
  <si>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</si>
  <si>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</si>
  <si>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</si>
  <si>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</si>
  <si>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</si>
  <si>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</si>
  <si>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</si>
  <si>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</si>
  <si>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</si>
  <si>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</si>
  <si>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</si>
  <si>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</si>
  <si>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</si>
  <si>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</si>
  <si>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</si>
  <si>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</si>
  <si>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</si>
  <si>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</si>
  <si>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</si>
  <si>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</si>
  <si>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</si>
  <si>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</si>
  <si>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</si>
  <si>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</si>
  <si>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</si>
  <si>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</si>
  <si>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</si>
  <si>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</si>
  <si>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</si>
  <si>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</si>
  <si>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</si>
  <si>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</si>
  <si>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</si>
  <si>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</si>
  <si>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</si>
  <si>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</si>
  <si>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</si>
  <si>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</si>
  <si>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</si>
  <si>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</si>
  <si>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</si>
  <si>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</si>
  <si>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</si>
  <si>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</si>
  <si>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</si>
  <si>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</si>
  <si>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</si>
  <si>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</si>
  <si>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</si>
  <si>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</si>
  <si>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</si>
  <si>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</si>
  <si>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</si>
  <si>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</si>
  <si>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</si>
  <si>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</si>
  <si>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</si>
  <si>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</si>
  <si>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</si>
  <si>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</si>
  <si>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</si>
  <si>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</si>
  <si>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</si>
  <si>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</si>
  <si>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</si>
  <si>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</si>
  <si>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</si>
  <si>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</si>
  <si>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</si>
  <si>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</si>
  <si>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</si>
  <si>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</si>
  <si>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</si>
  <si>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</si>
  <si>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</si>
  <si>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</si>
  <si>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</si>
  <si>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</si>
  <si>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</si>
  <si>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</si>
  <si>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</si>
  <si>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</si>
  <si>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</si>
  <si>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</si>
  <si>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</si>
  <si>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</si>
  <si>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</si>
  <si>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</si>
  <si>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</si>
  <si>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</si>
  <si>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</si>
  <si>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</si>
  <si>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</si>
  <si>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</si>
  <si>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</si>
  <si>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</si>
  <si>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</si>
  <si>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</si>
  <si>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</si>
  <si>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</si>
  <si>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</si>
  <si>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</si>
  <si>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</si>
  <si>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</si>
  <si>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</si>
  <si>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</si>
  <si>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</si>
  <si>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</si>
  <si>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</si>
  <si>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</si>
  <si>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</si>
  <si>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</si>
  <si>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</si>
  <si>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</si>
  <si>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</si>
  <si>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</si>
  <si>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</si>
  <si>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</si>
  <si>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</si>
  <si>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</si>
  <si>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</si>
  <si>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</si>
  <si>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</si>
  <si>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</si>
  <si>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</si>
  <si>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</si>
  <si>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</si>
  <si>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</si>
  <si>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</si>
  <si>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</si>
  <si>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</si>
  <si>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</si>
  <si>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</si>
  <si>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</si>
  <si>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</si>
  <si>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</si>
  <si>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</si>
  <si>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</si>
  <si>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</si>
  <si>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</si>
  <si>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</si>
  <si>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</si>
  <si>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</si>
  <si>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</si>
  <si>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</si>
  <si>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</si>
  <si>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</si>
  <si>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</si>
  <si>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</si>
  <si>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</si>
  <si>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</si>
  <si>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</si>
  <si>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</si>
  <si>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</si>
  <si>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</si>
  <si>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</si>
  <si>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</si>
  <si>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</si>
  <si>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</si>
  <si>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</si>
  <si>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</si>
  <si>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</si>
  <si>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</si>
  <si>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</si>
  <si>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</si>
  <si>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</si>
  <si>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</si>
  <si>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</si>
  <si>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</si>
  <si>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</si>
  <si>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</si>
  <si>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</si>
  <si>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</si>
  <si>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</si>
  <si>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</si>
  <si>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</si>
  <si>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</si>
  <si>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</si>
  <si>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</si>
  <si>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</si>
  <si>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</si>
  <si>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</si>
  <si>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</si>
  <si>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</si>
  <si>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</si>
  <si>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</si>
  <si>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</si>
  <si>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</si>
  <si>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</si>
  <si>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</si>
  <si>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</si>
  <si>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</si>
  <si>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</si>
  <si>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</si>
  <si>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</si>
  <si>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</si>
  <si>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</si>
  <si>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</si>
  <si>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</si>
  <si>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</si>
  <si>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</si>
  <si>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</si>
  <si>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</si>
  <si>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</si>
  <si>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</si>
  <si>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</si>
  <si>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</si>
  <si>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</si>
  <si>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</si>
  <si>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</si>
  <si>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</si>
  <si>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</si>
  <si>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</si>
  <si>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</si>
  <si>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</si>
  <si>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</si>
  <si>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</si>
  <si>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</si>
  <si>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</si>
  <si>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</si>
  <si>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</si>
  <si>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</si>
  <si>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</si>
  <si>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</si>
  <si>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</si>
  <si>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</si>
  <si>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</si>
  <si>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</si>
  <si>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</si>
  <si>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</si>
  <si>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</si>
  <si>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</si>
  <si>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</si>
  <si>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</si>
  <si>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</si>
  <si>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</si>
  <si>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</si>
  <si>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</si>
  <si>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</si>
  <si>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</si>
  <si>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</si>
  <si>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</si>
  <si>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</si>
  <si>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</si>
  <si>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</si>
  <si>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</si>
  <si>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</si>
  <si>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</si>
  <si>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</si>
  <si>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</si>
  <si>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</si>
  <si>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</si>
  <si>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</si>
  <si>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</si>
  <si>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</si>
  <si>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</si>
  <si>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</si>
  <si>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</si>
  <si>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</si>
  <si>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</si>
  <si>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</si>
  <si>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</si>
  <si>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</si>
  <si>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</si>
  <si>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</si>
  <si>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</si>
  <si>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</si>
  <si>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</si>
  <si>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</si>
  <si>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</si>
  <si>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</si>
  <si>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</si>
  <si>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</si>
  <si>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</si>
  <si>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</si>
  <si>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</si>
  <si>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</si>
  <si>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</si>
  <si>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</si>
  <si>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</si>
  <si>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</si>
  <si>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</si>
  <si>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</si>
  <si>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</si>
  <si>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</si>
  <si>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</si>
  <si>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</si>
  <si>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</si>
  <si>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</si>
  <si>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</si>
  <si>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</si>
  <si>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</si>
  <si>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</si>
  <si>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</si>
  <si>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</si>
  <si>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</si>
  <si>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</si>
  <si>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</si>
  <si>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</si>
  <si>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</si>
  <si>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22857 SVEUČILIŠTE U RIJECI - FILOZOFSKI FAKULTET</t>
  </si>
  <si>
    <t>HRVATSKA ZAKLADA ZA ZNANOST (52209)</t>
  </si>
  <si>
    <t xml:space="preserve">Povijest, Povijest umjetnosti, Talijanistika, Germanistika – razvoj, unapređenje i provedba stručne prakse (PerPeTuUm aGile) </t>
  </si>
  <si>
    <t>Projektom se želi riješiti PROBLEM nedovoljne zastupljenosti stručne prakse u studijskim programima posebno na preddiplomskoj razini FFRi što rezultira nedostatnim kompetencijama studenata prilikom uključivanja na tržište rada. CILJEVI projekta uključuju (i) unapređivanje postojećih i razvijanje novih modela provedbe stručne prakse studenata FFRi kroz osmišljavanje ishoda učenja, (ii) organizaciju i provedbu stručne prakse studenata FFRi. CILJNE SKUPINE uključuju studente svih godina, nastavno i nenastavno osoblje, FFRi kao Prijavitelja, kao i sve partnerske organizacije.</t>
  </si>
  <si>
    <t>ESF</t>
  </si>
  <si>
    <t>Projektom se želi riješiti problem nedovoljne zastupljenosti stručne prakse u studijskim programima posebno na preddiplomskoj razini FFRi što rezultira nedostatnim kompetencijama studenata prilikom uključivanja na tržište rada. CILJEVI projekta uključuju (i) unapređivanje postojećih i razvijanje novih modela provedbe stručne prakse studenata FFRi kroz osmišljavanje ishoda učenja, (ii) organizaciju i provedbu stručne prakse studenata FFRi. CILJNE SKUPINE uključuju studente svih godina, nastavno i nenastavno osoblje, FFRi kao Prijavitelja, kao i sve partnerske organizacije.</t>
  </si>
  <si>
    <t>Kroatistika, Andragogija, Filozofija i Kulturologija - usklađivanje s HKO-om (KAFKa)</t>
  </si>
  <si>
    <t>Projekt je usmjeren na rješavanje  dva problema: osmisliti i razviti novi studijski program andragogije i  osmisliti i razviti SZ i SK za FL, KR i KU</t>
  </si>
  <si>
    <t>IRCCS - ASSOCIAZIONE LA NOSTRA FAMIGLIA 'ISTITUTO SCIENTIFICO EUGENIO MEDEA'</t>
  </si>
  <si>
    <t xml:space="preserve">Projekt istražuje kako su  radna mjesta u proizvodnji zasnovana na kobotu u stanju promovirati mentalno zdravlje radnika. </t>
  </si>
  <si>
    <t>Mindbot</t>
  </si>
  <si>
    <t>UNIVERSITA DEGLI STUDI DI TRENTO</t>
  </si>
  <si>
    <t>Cilj projekta je unaprijediti znanje o razvoju teorije uma - sposobnosti rasuđivanja o tuđim vjerovanjima</t>
  </si>
  <si>
    <t>Instituto Technologico de Castila y Leon</t>
  </si>
  <si>
    <t xml:space="preserve">Poticanje upotrebe ozbiljnih igara u učenju i poučavanju. Razvijanje metodologije u kojoj se kombinira Model ozbiljnih igara temeljen na Teoriji aktivacije (ATMSG) s principima primijenjene analize ponašanja (ABA) </t>
  </si>
  <si>
    <t>2017.</t>
  </si>
  <si>
    <t>2020.</t>
  </si>
  <si>
    <t>Matej Bel University in Banská Bystrica</t>
  </si>
  <si>
    <t>Projekt SLIHE predviđa strategiju uslužnog učenja, zahvaljujući kojoj sveučilišta ispunjavaju svoju treću misiju i pripremaju novu generaciju stručnjaka</t>
  </si>
  <si>
    <t>Asociatia Langdon Down Oltenia Centrul Educational Teodora</t>
  </si>
  <si>
    <t>uključivanje osoba s Down sindromom u provedbu ciljeva održivog razvoja kroz učenje zalaganjem u zajednici</t>
  </si>
  <si>
    <t>09.2020.</t>
  </si>
  <si>
    <t>08.2023.</t>
  </si>
  <si>
    <t>UPSKILLS</t>
  </si>
  <si>
    <t>Središnji cilj projekta UPSKILLS je identificirati i riješiti te nedostatke i neusklađenosti vještina kroz razvoj nove komponente kurikuluma i pratećih materijala koji će se ugraditi u postojeće lingvističke i jezične programe.</t>
  </si>
  <si>
    <t>University of Malta</t>
  </si>
  <si>
    <t>TEAM</t>
  </si>
  <si>
    <t>Uniwersytet im. Adama Mickiewicza w Poznaniu</t>
  </si>
  <si>
    <t>Projekt ima za cilj educirati nastavnike koji su inicijalizirani i koji se usavršavaju u ustanovama visokog obrazovanja o različitim aspektima višejezičnosti i dvojezičnosti.</t>
  </si>
  <si>
    <t>REVENANT</t>
  </si>
  <si>
    <t>3.2022.</t>
  </si>
  <si>
    <t>3.2027.</t>
  </si>
  <si>
    <t xml:space="preserve">European Commission </t>
  </si>
  <si>
    <t>Istraživački projekt REVENANT ispitat će suvremena kolektivna sjećanja i nasljeđe Habsburškog, Osmanskog i Rimskog carstva iz opsežne, komparativne perspektive</t>
  </si>
  <si>
    <t>SVEUČILIŠTE U RIJECI (2444)</t>
  </si>
  <si>
    <t>Sandra Vidić</t>
  </si>
  <si>
    <t>sandra.vidic@ffri.uniri.hr</t>
  </si>
  <si>
    <t>Rijeka, 08.12.2022.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</si>
</sst>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sz val="19"/>
      <color indexed="48"/>
      <name val="Arial"/>
      <family val="2"/>
      <charset val="238"/>
    </font>
    <font>
      <b/>
      <sz val="10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52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4" fontId="86" fillId="51" borderId="0" applyNumberFormat="0" applyProtection="0">
      <alignment horizontal="left" vertical="top" indent="1"/>
    </xf>
    <xf numFmtId="4" fontId="70" fillId="73" borderId="0" applyNumberFormat="0" applyProtection="0">
      <alignment horizontal="left" vertical="center" indent="1"/>
    </xf>
    <xf numFmtId="4" fontId="68" fillId="9" borderId="0" applyNumberFormat="0" applyProtection="0">
      <alignment horizontal="left" vertical="center" indent="1"/>
    </xf>
    <xf numFmtId="4" fontId="68" fillId="7" borderId="15" applyNumberFormat="0" applyProtection="0">
      <alignment horizontal="left" vertical="center" indent="1"/>
    </xf>
    <xf numFmtId="4" fontId="70" fillId="6" borderId="15" applyNumberFormat="0" applyProtection="0">
      <alignment horizontal="left" vertical="center" indent="1"/>
    </xf>
    <xf numFmtId="4" fontId="68" fillId="13" borderId="15" applyNumberFormat="0" applyProtection="0">
      <alignment vertical="center"/>
    </xf>
    <xf numFmtId="4" fontId="68" fillId="13" borderId="15" applyNumberFormat="0" applyProtection="0">
      <alignment vertical="center"/>
    </xf>
    <xf numFmtId="0" fontId="87" fillId="66" borderId="15" applyNumberFormat="0" applyProtection="0">
      <alignment horizontal="left" vertical="center" indent="1"/>
    </xf>
    <xf numFmtId="0" fontId="41" fillId="73" borderId="15" applyNumberFormat="0" applyProtection="0">
      <alignment horizontal="left" vertical="center" indent="1"/>
    </xf>
    <xf numFmtId="0" fontId="41" fillId="20" borderId="15" applyNumberFormat="0" applyProtection="0">
      <alignment horizontal="left" vertical="center" indent="1"/>
    </xf>
    <xf numFmtId="0" fontId="22" fillId="74" borderId="15" applyNumberFormat="0" applyProtection="0">
      <alignment horizontal="left" vertical="center" indent="1"/>
    </xf>
    <xf numFmtId="4" fontId="68" fillId="9" borderId="15" applyNumberFormat="0" applyProtection="0">
      <alignment horizontal="right" vertical="center"/>
    </xf>
    <xf numFmtId="0" fontId="22" fillId="66" borderId="15" applyNumberFormat="0" applyProtection="0">
      <alignment horizontal="left" vertical="top" indent="1"/>
    </xf>
    <xf numFmtId="4" fontId="72" fillId="9" borderId="15" applyNumberFormat="0" applyProtection="0">
      <alignment horizontal="right" vertical="center"/>
    </xf>
    <xf numFmtId="0" fontId="14" fillId="0" borderId="0"/>
    <xf numFmtId="4" fontId="13" fillId="5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0" borderId="1" applyNumberFormat="0" applyProtection="0">
      <alignment horizontal="right" vertical="center"/>
    </xf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52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2 2" xfId="148" xr:uid="{00000000-0005-0000-0000-00001A000000}"/>
    <cellStyle name="Normal 2 3" xfId="132" xr:uid="{00000000-0005-0000-0000-00001B000000}"/>
    <cellStyle name="Normal 3" xfId="20" xr:uid="{00000000-0005-0000-0000-00001C000000}"/>
    <cellStyle name="Normal 3 3" xfId="3" xr:uid="{00000000-0005-0000-0000-00001D000000}"/>
    <cellStyle name="Normal 4" xfId="77" xr:uid="{00000000-0005-0000-0000-00001E000000}"/>
    <cellStyle name="Normal 6" xfId="4" xr:uid="{00000000-0005-0000-0000-00001F000000}"/>
    <cellStyle name="Normalno" xfId="0" builtinId="0"/>
    <cellStyle name="Obično_01_ZAGREBAČKA ŽUPANIJA" xfId="73" xr:uid="{00000000-0005-0000-0000-000020000000}"/>
    <cellStyle name="Obično_14_OSJEČKO-BARANJSKA ŽUPANIJA" xfId="74" xr:uid="{00000000-0005-0000-0000-000021000000}"/>
    <cellStyle name="Obično_21_GRAD ZAGREB" xfId="133" xr:uid="{00000000-0005-0000-0000-000022000000}"/>
    <cellStyle name="Obično_List4" xfId="5" xr:uid="{00000000-0005-0000-0000-000023000000}"/>
    <cellStyle name="Obično_List7" xfId="6" xr:uid="{00000000-0005-0000-0000-000024000000}"/>
    <cellStyle name="Obično_List8" xfId="7" xr:uid="{00000000-0005-0000-0000-000025000000}"/>
    <cellStyle name="Obično_List9" xfId="8" xr:uid="{00000000-0005-0000-0000-000026000000}"/>
    <cellStyle name="SAPBEXaggData" xfId="9" xr:uid="{00000000-0005-0000-0000-000027000000}"/>
    <cellStyle name="SAPBEXaggData 2" xfId="78" xr:uid="{00000000-0005-0000-0000-000028000000}"/>
    <cellStyle name="SAPBEXaggData 2 2" xfId="140" xr:uid="{00000000-0005-0000-0000-000029000000}"/>
    <cellStyle name="SAPBEXaggData 3" xfId="139" xr:uid="{00000000-0005-0000-0000-00002A000000}"/>
    <cellStyle name="SAPBEXaggDataEmph" xfId="42" xr:uid="{00000000-0005-0000-0000-00002B000000}"/>
    <cellStyle name="SAPBEXaggDataEmph 2" xfId="79" xr:uid="{00000000-0005-0000-0000-00002C000000}"/>
    <cellStyle name="SAPBEXaggItem" xfId="10" xr:uid="{00000000-0005-0000-0000-00002D000000}"/>
    <cellStyle name="SAPBEXaggItem 2" xfId="80" xr:uid="{00000000-0005-0000-0000-00002E000000}"/>
    <cellStyle name="SAPBEXaggItem 3" xfId="118" xr:uid="{00000000-0005-0000-0000-00002F000000}"/>
    <cellStyle name="SAPBEXaggItem 4" xfId="138" xr:uid="{00000000-0005-0000-0000-000030000000}"/>
    <cellStyle name="SAPBEXaggItemX" xfId="43" xr:uid="{00000000-0005-0000-0000-000031000000}"/>
    <cellStyle name="SAPBEXaggItemX 2" xfId="81" xr:uid="{00000000-0005-0000-0000-000032000000}"/>
    <cellStyle name="SAPBEXchaText" xfId="11" xr:uid="{00000000-0005-0000-0000-000033000000}"/>
    <cellStyle name="SAPBEXchaText 2" xfId="82" xr:uid="{00000000-0005-0000-0000-000034000000}"/>
    <cellStyle name="SAPBEXchaText 2 2" xfId="149" xr:uid="{00000000-0005-0000-0000-000035000000}"/>
    <cellStyle name="SAPBEXchaText 3" xfId="119" xr:uid="{00000000-0005-0000-0000-000036000000}"/>
    <cellStyle name="SAPBEXchaText 4" xfId="135" xr:uid="{00000000-0005-0000-0000-000037000000}"/>
    <cellStyle name="SAPBEXexcBad7" xfId="44" xr:uid="{00000000-0005-0000-0000-000038000000}"/>
    <cellStyle name="SAPBEXexcBad7 2" xfId="83" xr:uid="{00000000-0005-0000-0000-000039000000}"/>
    <cellStyle name="SAPBEXexcBad8" xfId="45" xr:uid="{00000000-0005-0000-0000-00003A000000}"/>
    <cellStyle name="SAPBEXexcBad8 2" xfId="84" xr:uid="{00000000-0005-0000-0000-00003B000000}"/>
    <cellStyle name="SAPBEXexcBad9" xfId="46" xr:uid="{00000000-0005-0000-0000-00003C000000}"/>
    <cellStyle name="SAPBEXexcBad9 2" xfId="85" xr:uid="{00000000-0005-0000-0000-00003D000000}"/>
    <cellStyle name="SAPBEXexcCritical4" xfId="47" xr:uid="{00000000-0005-0000-0000-00003E000000}"/>
    <cellStyle name="SAPBEXexcCritical4 2" xfId="86" xr:uid="{00000000-0005-0000-0000-00003F000000}"/>
    <cellStyle name="SAPBEXexcCritical5" xfId="48" xr:uid="{00000000-0005-0000-0000-000040000000}"/>
    <cellStyle name="SAPBEXexcCritical5 2" xfId="87" xr:uid="{00000000-0005-0000-0000-000041000000}"/>
    <cellStyle name="SAPBEXexcCritical6" xfId="49" xr:uid="{00000000-0005-0000-0000-000042000000}"/>
    <cellStyle name="SAPBEXexcCritical6 2" xfId="88" xr:uid="{00000000-0005-0000-0000-000043000000}"/>
    <cellStyle name="SAPBEXexcGood1" xfId="50" xr:uid="{00000000-0005-0000-0000-000044000000}"/>
    <cellStyle name="SAPBEXexcGood1 2" xfId="89" xr:uid="{00000000-0005-0000-0000-000045000000}"/>
    <cellStyle name="SAPBEXexcGood2" xfId="51" xr:uid="{00000000-0005-0000-0000-000046000000}"/>
    <cellStyle name="SAPBEXexcGood2 2" xfId="90" xr:uid="{00000000-0005-0000-0000-000047000000}"/>
    <cellStyle name="SAPBEXexcGood3" xfId="52" xr:uid="{00000000-0005-0000-0000-000048000000}"/>
    <cellStyle name="SAPBEXexcGood3 2" xfId="91" xr:uid="{00000000-0005-0000-0000-000049000000}"/>
    <cellStyle name="SAPBEXfilterDrill" xfId="53" xr:uid="{00000000-0005-0000-0000-00004A000000}"/>
    <cellStyle name="SAPBEXfilterDrill 2" xfId="92" xr:uid="{00000000-0005-0000-0000-00004B000000}"/>
    <cellStyle name="SAPBEXfilterDrill 3" xfId="120" xr:uid="{00000000-0005-0000-0000-00004C000000}"/>
    <cellStyle name="SAPBEXfilterItem" xfId="54" xr:uid="{00000000-0005-0000-0000-00004D000000}"/>
    <cellStyle name="SAPBEXfilterItem 2" xfId="93" xr:uid="{00000000-0005-0000-0000-00004E000000}"/>
    <cellStyle name="SAPBEXfilterItem 3" xfId="121" xr:uid="{00000000-0005-0000-0000-00004F000000}"/>
    <cellStyle name="SAPBEXfilterItem 4" xfId="136" xr:uid="{00000000-0005-0000-0000-000050000000}"/>
    <cellStyle name="SAPBEXfilterText" xfId="55" xr:uid="{00000000-0005-0000-0000-000051000000}"/>
    <cellStyle name="SAPBEXfilterText 2" xfId="94" xr:uid="{00000000-0005-0000-0000-000052000000}"/>
    <cellStyle name="SAPBEXfilterText 3" xfId="122" xr:uid="{00000000-0005-0000-0000-000053000000}"/>
    <cellStyle name="SAPBEXformats" xfId="12" xr:uid="{00000000-0005-0000-0000-000054000000}"/>
    <cellStyle name="SAPBEXformats 2" xfId="95" xr:uid="{00000000-0005-0000-0000-000055000000}"/>
    <cellStyle name="SAPBEXheaderItem" xfId="56" xr:uid="{00000000-0005-0000-0000-000056000000}"/>
    <cellStyle name="SAPBEXheaderItem 2" xfId="96" xr:uid="{00000000-0005-0000-0000-000057000000}"/>
    <cellStyle name="SAPBEXheaderItem 3" xfId="127" xr:uid="{00000000-0005-0000-0000-000058000000}"/>
    <cellStyle name="SAPBEXheaderText" xfId="57" xr:uid="{00000000-0005-0000-0000-000059000000}"/>
    <cellStyle name="SAPBEXheaderText 2" xfId="97" xr:uid="{00000000-0005-0000-0000-00005A000000}"/>
    <cellStyle name="SAPBEXheaderText 3" xfId="128" xr:uid="{00000000-0005-0000-0000-00005B000000}"/>
    <cellStyle name="SAPBEXHLevel0" xfId="13" xr:uid="{00000000-0005-0000-0000-00005C000000}"/>
    <cellStyle name="SAPBEXHLevel0 2" xfId="75" xr:uid="{00000000-0005-0000-0000-00005D000000}"/>
    <cellStyle name="SAPBEXHLevel0 3" xfId="98" xr:uid="{00000000-0005-0000-0000-00005E000000}"/>
    <cellStyle name="SAPBEXHLevel0 4" xfId="141" xr:uid="{00000000-0005-0000-0000-00005F000000}"/>
    <cellStyle name="SAPBEXHLevel0X" xfId="58" xr:uid="{00000000-0005-0000-0000-000060000000}"/>
    <cellStyle name="SAPBEXHLevel0X 2" xfId="99" xr:uid="{00000000-0005-0000-0000-000061000000}"/>
    <cellStyle name="SAPBEXHLevel0X 3" xfId="146" xr:uid="{00000000-0005-0000-0000-000062000000}"/>
    <cellStyle name="SAPBEXHLevel1" xfId="14" xr:uid="{00000000-0005-0000-0000-000063000000}"/>
    <cellStyle name="SAPBEXHLevel1 2" xfId="100" xr:uid="{00000000-0005-0000-0000-000064000000}"/>
    <cellStyle name="SAPBEXHLevel1 3" xfId="129" xr:uid="{00000000-0005-0000-0000-000065000000}"/>
    <cellStyle name="SAPBEXHLevel1 4" xfId="142" xr:uid="{00000000-0005-0000-0000-000066000000}"/>
    <cellStyle name="SAPBEXHLevel1X" xfId="59" xr:uid="{00000000-0005-0000-0000-000067000000}"/>
    <cellStyle name="SAPBEXHLevel1X 2" xfId="101" xr:uid="{00000000-0005-0000-0000-000068000000}"/>
    <cellStyle name="SAPBEXHLevel2" xfId="15" xr:uid="{00000000-0005-0000-0000-000069000000}"/>
    <cellStyle name="SAPBEXHLevel2 2" xfId="102" xr:uid="{00000000-0005-0000-0000-00006A000000}"/>
    <cellStyle name="SAPBEXHLevel2 3" xfId="130" xr:uid="{00000000-0005-0000-0000-00006B000000}"/>
    <cellStyle name="SAPBEXHLevel2 4" xfId="143" xr:uid="{00000000-0005-0000-0000-00006C000000}"/>
    <cellStyle name="SAPBEXHLevel2X" xfId="60" xr:uid="{00000000-0005-0000-0000-00006D000000}"/>
    <cellStyle name="SAPBEXHLevel2X 2" xfId="103" xr:uid="{00000000-0005-0000-0000-00006E000000}"/>
    <cellStyle name="SAPBEXHLevel3" xfId="16" xr:uid="{00000000-0005-0000-0000-00006F000000}"/>
    <cellStyle name="SAPBEXHLevel3 2" xfId="104" xr:uid="{00000000-0005-0000-0000-000070000000}"/>
    <cellStyle name="SAPBEXHLevel3 3" xfId="123" xr:uid="{00000000-0005-0000-0000-000071000000}"/>
    <cellStyle name="SAPBEXHLevel3 4" xfId="144" xr:uid="{00000000-0005-0000-0000-000072000000}"/>
    <cellStyle name="SAPBEXHLevel3X" xfId="61" xr:uid="{00000000-0005-0000-0000-000073000000}"/>
    <cellStyle name="SAPBEXHLevel3X 2" xfId="105" xr:uid="{00000000-0005-0000-0000-000074000000}"/>
    <cellStyle name="SAPBEXinputData" xfId="62" xr:uid="{00000000-0005-0000-0000-000075000000}"/>
    <cellStyle name="SAPBEXinputData 2" xfId="106" xr:uid="{00000000-0005-0000-0000-000076000000}"/>
    <cellStyle name="SAPBEXItemHeader" xfId="17" xr:uid="{00000000-0005-0000-0000-000077000000}"/>
    <cellStyle name="SAPBEXresData" xfId="63" xr:uid="{00000000-0005-0000-0000-000078000000}"/>
    <cellStyle name="SAPBEXresData 2" xfId="107" xr:uid="{00000000-0005-0000-0000-000079000000}"/>
    <cellStyle name="SAPBEXresDataEmph" xfId="64" xr:uid="{00000000-0005-0000-0000-00007A000000}"/>
    <cellStyle name="SAPBEXresDataEmph 2" xfId="108" xr:uid="{00000000-0005-0000-0000-00007B000000}"/>
    <cellStyle name="SAPBEXresDataEmph 3" xfId="124" xr:uid="{00000000-0005-0000-0000-00007C000000}"/>
    <cellStyle name="SAPBEXresItem" xfId="65" xr:uid="{00000000-0005-0000-0000-00007D000000}"/>
    <cellStyle name="SAPBEXresItem 2" xfId="109" xr:uid="{00000000-0005-0000-0000-00007E000000}"/>
    <cellStyle name="SAPBEXresItemX" xfId="66" xr:uid="{00000000-0005-0000-0000-00007F000000}"/>
    <cellStyle name="SAPBEXresItemX 2" xfId="110" xr:uid="{00000000-0005-0000-0000-000080000000}"/>
    <cellStyle name="SAPBEXstdData" xfId="18" xr:uid="{00000000-0005-0000-0000-000081000000}"/>
    <cellStyle name="SAPBEXstdData 2" xfId="111" xr:uid="{00000000-0005-0000-0000-000082000000}"/>
    <cellStyle name="SAPBEXstdData 2 2" xfId="151" xr:uid="{00000000-0005-0000-0000-000083000000}"/>
    <cellStyle name="SAPBEXstdData 3" xfId="145" xr:uid="{00000000-0005-0000-0000-000084000000}"/>
    <cellStyle name="SAPBEXstdDataEmph" xfId="67" xr:uid="{00000000-0005-0000-0000-000085000000}"/>
    <cellStyle name="SAPBEXstdDataEmph 2" xfId="112" xr:uid="{00000000-0005-0000-0000-000086000000}"/>
    <cellStyle name="SAPBEXstdItem" xfId="19" xr:uid="{00000000-0005-0000-0000-000087000000}"/>
    <cellStyle name="SAPBEXstdItem 2" xfId="113" xr:uid="{00000000-0005-0000-0000-000088000000}"/>
    <cellStyle name="SAPBEXstdItem 2 2" xfId="150" xr:uid="{00000000-0005-0000-0000-000089000000}"/>
    <cellStyle name="SAPBEXstdItem 3" xfId="125" xr:uid="{00000000-0005-0000-0000-00008A000000}"/>
    <cellStyle name="SAPBEXstdItem 4" xfId="137" xr:uid="{00000000-0005-0000-0000-00008B000000}"/>
    <cellStyle name="SAPBEXstdItemX" xfId="68" xr:uid="{00000000-0005-0000-0000-00008C000000}"/>
    <cellStyle name="SAPBEXstdItemX 2" xfId="114" xr:uid="{00000000-0005-0000-0000-00008D000000}"/>
    <cellStyle name="SAPBEXtitle" xfId="69" xr:uid="{00000000-0005-0000-0000-00008E000000}"/>
    <cellStyle name="SAPBEXtitle 2" xfId="115" xr:uid="{00000000-0005-0000-0000-00008F000000}"/>
    <cellStyle name="SAPBEXtitle 3" xfId="126" xr:uid="{00000000-0005-0000-0000-000090000000}"/>
    <cellStyle name="SAPBEXtitle 4" xfId="134" xr:uid="{00000000-0005-0000-0000-000091000000}"/>
    <cellStyle name="SAPBEXunassignedItem" xfId="70" xr:uid="{00000000-0005-0000-0000-000092000000}"/>
    <cellStyle name="SAPBEXunassignedItem 2" xfId="131" xr:uid="{00000000-0005-0000-0000-000093000000}"/>
    <cellStyle name="SAPBEXundefined" xfId="71" xr:uid="{00000000-0005-0000-0000-000094000000}"/>
    <cellStyle name="SAPBEXundefined 2" xfId="116" xr:uid="{00000000-0005-0000-0000-000095000000}"/>
    <cellStyle name="SAPBEXundefined 3" xfId="147" xr:uid="{00000000-0005-0000-0000-000096000000}"/>
    <cellStyle name="Sheet Title" xfId="72" xr:uid="{00000000-0005-0000-0000-000097000000}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5" sqref="C5:E5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6" t="s">
        <v>5277</v>
      </c>
      <c r="D3" s="357"/>
      <c r="E3" s="35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9" t="s">
        <v>5314</v>
      </c>
      <c r="D4" s="360"/>
      <c r="E4" s="361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9" t="s">
        <v>5312</v>
      </c>
      <c r="D5" s="360"/>
      <c r="E5" s="361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9">
        <v>51265850</v>
      </c>
      <c r="D6" s="360"/>
      <c r="E6" s="361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9" t="s">
        <v>5313</v>
      </c>
      <c r="D7" s="360"/>
      <c r="E7" s="361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1" t="s">
        <v>5270</v>
      </c>
      <c r="C9" s="352"/>
      <c r="D9" s="352"/>
      <c r="E9" s="352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1" t="s">
        <v>3</v>
      </c>
      <c r="C11" s="352"/>
      <c r="D11" s="352"/>
      <c r="E11" s="352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4" t="s">
        <v>5082</v>
      </c>
      <c r="C13" s="355"/>
      <c r="D13" s="355"/>
      <c r="E13" s="355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8547479</v>
      </c>
      <c r="D16" s="107">
        <f>+D17+D18</f>
        <v>8175949</v>
      </c>
      <c r="E16" s="107">
        <f>+E17+E18</f>
        <v>8137946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8547479</v>
      </c>
      <c r="D17" s="110">
        <f>+'A.1 PRIHODI'!D30</f>
        <v>8175949</v>
      </c>
      <c r="E17" s="110">
        <f>+'A.1 PRIHODI'!D44</f>
        <v>8137946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8517500</v>
      </c>
      <c r="D19" s="114">
        <f>+D20+D21</f>
        <v>8141465</v>
      </c>
      <c r="E19" s="114">
        <f>+E20+E21</f>
        <v>8134946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8401443</v>
      </c>
      <c r="D20" s="116">
        <f>+'A.2 RASHODI'!D22</f>
        <v>8081032</v>
      </c>
      <c r="E20" s="116">
        <f>+'A.2 RASHODI'!D39</f>
        <v>8085482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116057</v>
      </c>
      <c r="D21" s="116">
        <f>+'A.2 RASHODI'!D30</f>
        <v>60433</v>
      </c>
      <c r="E21" s="116">
        <f>+'A.2 RASHODI'!D47</f>
        <v>49464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29979</v>
      </c>
      <c r="D22" s="107">
        <f>+D16-D19</f>
        <v>34484</v>
      </c>
      <c r="E22" s="107">
        <f>+E16-E19</f>
        <v>3000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3"/>
      <c r="C23" s="352"/>
      <c r="D23" s="352"/>
      <c r="E23" s="352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51" t="s">
        <v>5085</v>
      </c>
      <c r="C24" s="352"/>
      <c r="D24" s="352"/>
      <c r="E24" s="352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1037626</v>
      </c>
      <c r="D29" s="115">
        <f>+'Unos prijenosa'!D13</f>
        <v>1067605</v>
      </c>
      <c r="E29" s="115">
        <f>+'Unos prijenosa'!D21</f>
        <v>1102089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-1067605</v>
      </c>
      <c r="D30" s="119">
        <f>+'Unos prijenosa'!D15</f>
        <v>-1102089</v>
      </c>
      <c r="E30" s="120">
        <f>+'Unos prijenosa'!D23</f>
        <v>-1105089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-29979</v>
      </c>
      <c r="D31" s="114">
        <f t="shared" ref="D31:E31" si="2">+D27-D28+D29+D30</f>
        <v>-34484</v>
      </c>
      <c r="E31" s="114">
        <f t="shared" si="2"/>
        <v>-3000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3"/>
      <c r="C32" s="352"/>
      <c r="D32" s="352"/>
      <c r="E32" s="352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51" t="s">
        <v>5270</v>
      </c>
      <c r="C55" s="352"/>
      <c r="D55" s="352"/>
      <c r="E55" s="352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51" t="s">
        <v>3</v>
      </c>
      <c r="C57" s="352"/>
      <c r="D57" s="352"/>
      <c r="E57" s="352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4" t="s">
        <v>5082</v>
      </c>
      <c r="C59" s="355"/>
      <c r="D59" s="355"/>
      <c r="E59" s="355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64400980.525500007</v>
      </c>
      <c r="D62" s="107">
        <f>+D63+D64</f>
        <v>61601687.740500003</v>
      </c>
      <c r="E62" s="107">
        <f>+E63+E64</f>
        <v>61315354.137000002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64400980.525500007</v>
      </c>
      <c r="D63" s="110">
        <f t="shared" ref="D63:E63" si="3">+D17*7.5345</f>
        <v>61601687.740500003</v>
      </c>
      <c r="E63" s="110">
        <f t="shared" si="3"/>
        <v>61315354.137000002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64175103.75</v>
      </c>
      <c r="D65" s="114">
        <f>+D66+D67</f>
        <v>61341868.042500004</v>
      </c>
      <c r="E65" s="114">
        <f>+E66+E67</f>
        <v>61292750.637000002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63300672.283500001</v>
      </c>
      <c r="D66" s="110">
        <f t="shared" si="4"/>
        <v>60886535.604000002</v>
      </c>
      <c r="E66" s="110">
        <f t="shared" si="4"/>
        <v>60920064.129000001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874431.4665000001</v>
      </c>
      <c r="D67" s="110">
        <f t="shared" si="4"/>
        <v>455332.43850000005</v>
      </c>
      <c r="E67" s="110">
        <f t="shared" si="4"/>
        <v>372686.50800000003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225876.77550000697</v>
      </c>
      <c r="D68" s="107">
        <f>+D62-D65</f>
        <v>259819.69799999893</v>
      </c>
      <c r="E68" s="107">
        <f>+E62-E65</f>
        <v>22603.5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3"/>
      <c r="C69" s="352"/>
      <c r="D69" s="352"/>
      <c r="E69" s="352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51" t="s">
        <v>5085</v>
      </c>
      <c r="C70" s="352"/>
      <c r="D70" s="352"/>
      <c r="E70" s="352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7817993.0970000001</v>
      </c>
      <c r="D75" s="110">
        <f t="shared" si="9"/>
        <v>8043869.8725000005</v>
      </c>
      <c r="E75" s="110">
        <f t="shared" si="9"/>
        <v>8303689.5705000004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-8043869.8725000005</v>
      </c>
      <c r="D76" s="110">
        <f t="shared" si="10"/>
        <v>-8303689.5705000004</v>
      </c>
      <c r="E76" s="110">
        <f t="shared" si="10"/>
        <v>-8326293.0705000004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-225876.77550000045</v>
      </c>
      <c r="D77" s="114">
        <f t="shared" ref="D77:E77" si="11">+D73-D74+D75+D76</f>
        <v>-259819.69799999986</v>
      </c>
      <c r="E77" s="114">
        <f t="shared" si="11"/>
        <v>-22603.5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3"/>
      <c r="C78" s="352"/>
      <c r="D78" s="352"/>
      <c r="E78" s="352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6.5192580223083496E-9</v>
      </c>
      <c r="D79" s="124">
        <f t="shared" ref="D79:E79" si="12">+D68+D77</f>
        <v>-9.3132257461547852E-10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topLeftCell="A55" workbookViewId="0">
      <selection activeCell="D76" sqref="D76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H4" sqref="H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6749509</v>
      </c>
      <c r="H3" s="128">
        <v>6781902</v>
      </c>
      <c r="I3" s="128">
        <v>6814447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24339</v>
      </c>
      <c r="H4" s="128">
        <v>24339</v>
      </c>
      <c r="I4" s="128">
        <v>24339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43</v>
      </c>
      <c r="D5" s="83" t="str">
        <f t="shared" si="1"/>
        <v>Ostali prihodi za posebne namjene</v>
      </c>
      <c r="E5" s="95">
        <v>65264</v>
      </c>
      <c r="F5" s="134" t="str">
        <f t="shared" si="2"/>
        <v>Sufinanciranje cijene usluge, participacije i slično</v>
      </c>
      <c r="G5" s="128">
        <v>358352</v>
      </c>
      <c r="H5" s="128">
        <v>370000</v>
      </c>
      <c r="I5" s="128">
        <v>358352</v>
      </c>
      <c r="J5" s="95"/>
      <c r="L5" s="86" t="str">
        <f t="shared" si="3"/>
        <v>65</v>
      </c>
      <c r="M5" s="86" t="str">
        <f t="shared" si="4"/>
        <v>652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6615</v>
      </c>
      <c r="F6" s="134" t="str">
        <f t="shared" si="2"/>
        <v>Prihodi od pruženih usluga</v>
      </c>
      <c r="G6" s="128">
        <v>132722</v>
      </c>
      <c r="H6" s="128">
        <v>70000</v>
      </c>
      <c r="I6" s="128">
        <v>50000</v>
      </c>
      <c r="J6" s="95"/>
      <c r="L6" s="86" t="str">
        <f t="shared" si="3"/>
        <v>66</v>
      </c>
      <c r="M6" s="86" t="str">
        <f t="shared" si="4"/>
        <v>661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52</v>
      </c>
      <c r="D7" s="83" t="str">
        <f t="shared" si="1"/>
        <v xml:space="preserve">Ostale pomoći i darovnice </v>
      </c>
      <c r="E7" s="95">
        <v>6391</v>
      </c>
      <c r="F7" s="134" t="str">
        <f t="shared" si="2"/>
        <v>Tekući prijenosi između proračunskih korisnika istog proračuna</v>
      </c>
      <c r="G7" s="128">
        <v>86523</v>
      </c>
      <c r="H7" s="128">
        <v>37881</v>
      </c>
      <c r="I7" s="128">
        <v>34330</v>
      </c>
      <c r="J7" s="95" t="s">
        <v>5278</v>
      </c>
      <c r="L7" s="86" t="str">
        <f t="shared" si="3"/>
        <v>63</v>
      </c>
      <c r="M7" s="86" t="str">
        <f t="shared" si="4"/>
        <v>639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52</v>
      </c>
      <c r="D8" s="83" t="str">
        <f t="shared" si="1"/>
        <v xml:space="preserve">Ostale pomoći i darovnice </v>
      </c>
      <c r="E8" s="95">
        <v>6391</v>
      </c>
      <c r="F8" s="134" t="str">
        <f t="shared" si="2"/>
        <v>Tekući prijenosi između proračunskih korisnika istog proračuna</v>
      </c>
      <c r="G8" s="128">
        <v>84811</v>
      </c>
      <c r="H8" s="128">
        <v>66501</v>
      </c>
      <c r="I8" s="128">
        <v>31152</v>
      </c>
      <c r="J8" s="95" t="s">
        <v>5278</v>
      </c>
      <c r="L8" s="86" t="str">
        <f t="shared" si="3"/>
        <v>63</v>
      </c>
      <c r="M8" s="86" t="str">
        <f t="shared" si="4"/>
        <v>639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561</v>
      </c>
      <c r="D9" s="83" t="str">
        <f t="shared" si="1"/>
        <v>Europski socijalni fond (ESF)</v>
      </c>
      <c r="E9" s="95">
        <v>632310561</v>
      </c>
      <c r="F9" s="134" t="str">
        <f t="shared" si="2"/>
        <v>Europski socijalni fond (ESF)</v>
      </c>
      <c r="G9" s="128">
        <v>67688</v>
      </c>
      <c r="H9" s="128">
        <v>0</v>
      </c>
      <c r="I9" s="128">
        <v>0</v>
      </c>
      <c r="J9" s="95"/>
      <c r="L9" s="86" t="str">
        <f t="shared" si="3"/>
        <v>63</v>
      </c>
      <c r="M9" s="86" t="str">
        <f t="shared" si="4"/>
        <v>632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12</v>
      </c>
      <c r="D10" s="83" t="str">
        <f t="shared" si="1"/>
        <v>Sredstva učešća za pomoći</v>
      </c>
      <c r="E10" s="95" t="s">
        <v>651</v>
      </c>
      <c r="F10" s="134" t="str">
        <f t="shared" si="2"/>
        <v>Prihodi iz nadležnog proračuna za financiranje redovne djelatnosti proračunskih korisnika</v>
      </c>
      <c r="G10" s="128">
        <v>11946</v>
      </c>
      <c r="H10" s="128">
        <v>0</v>
      </c>
      <c r="I10" s="128">
        <v>0</v>
      </c>
      <c r="J10" s="95"/>
      <c r="L10" s="86" t="str">
        <f t="shared" si="3"/>
        <v>67</v>
      </c>
      <c r="M10" s="86" t="str">
        <f t="shared" si="4"/>
        <v>671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51</v>
      </c>
      <c r="D11" s="83" t="str">
        <f t="shared" si="1"/>
        <v xml:space="preserve">Pomoći EU </v>
      </c>
      <c r="E11" s="95">
        <v>632311700</v>
      </c>
      <c r="F11" s="134" t="str">
        <f t="shared" si="2"/>
        <v>Tekuće pomoći od institucija i tijela EU - ostalo</v>
      </c>
      <c r="G11" s="128">
        <v>500000</v>
      </c>
      <c r="H11" s="128">
        <v>300000</v>
      </c>
      <c r="I11" s="128">
        <v>300000</v>
      </c>
      <c r="J11" s="95"/>
      <c r="L11" s="86" t="str">
        <f t="shared" si="3"/>
        <v>63</v>
      </c>
      <c r="M11" s="86" t="str">
        <f t="shared" si="4"/>
        <v>632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11</v>
      </c>
      <c r="D12" s="83" t="str">
        <f t="shared" si="1"/>
        <v>Opći prihodi i primici</v>
      </c>
      <c r="E12" s="95" t="s">
        <v>650</v>
      </c>
      <c r="F12" s="134" t="str">
        <f t="shared" si="2"/>
        <v>Prihodi iz nadležnog proračuna za financiranje redovne djelatnosti proračunskih korisnika</v>
      </c>
      <c r="G12" s="128">
        <v>445475</v>
      </c>
      <c r="H12" s="128">
        <v>445475</v>
      </c>
      <c r="I12" s="128">
        <v>445475</v>
      </c>
      <c r="J12" s="95"/>
      <c r="L12" s="86" t="str">
        <f t="shared" si="3"/>
        <v>67</v>
      </c>
      <c r="M12" s="86" t="str">
        <f t="shared" si="4"/>
        <v>671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52</v>
      </c>
      <c r="D13" s="83" t="str">
        <f t="shared" si="1"/>
        <v xml:space="preserve">Ostale pomoći i darovnice </v>
      </c>
      <c r="E13" s="95">
        <v>6391</v>
      </c>
      <c r="F13" s="134" t="str">
        <f t="shared" si="2"/>
        <v>Tekući prijenosi između proračunskih korisnika istog proračuna</v>
      </c>
      <c r="G13" s="128">
        <v>27830</v>
      </c>
      <c r="H13" s="128">
        <v>27830</v>
      </c>
      <c r="I13" s="128">
        <v>27830</v>
      </c>
      <c r="J13" s="95" t="s">
        <v>5311</v>
      </c>
      <c r="L13" s="86" t="str">
        <f t="shared" si="3"/>
        <v>63</v>
      </c>
      <c r="M13" s="86" t="str">
        <f t="shared" si="4"/>
        <v>639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52</v>
      </c>
      <c r="D14" s="83" t="str">
        <f t="shared" si="1"/>
        <v xml:space="preserve">Ostale pomoći i darovnice </v>
      </c>
      <c r="E14" s="95">
        <v>6393</v>
      </c>
      <c r="F14" s="134" t="str">
        <f t="shared" si="2"/>
        <v>Tekući prijenosi između proračunskih korisnika istog proračuna temeljem prijenosa EU sredstava</v>
      </c>
      <c r="G14" s="128">
        <v>6263</v>
      </c>
      <c r="H14" s="128">
        <v>0</v>
      </c>
      <c r="I14" s="128">
        <v>0</v>
      </c>
      <c r="J14" s="95" t="s">
        <v>5311</v>
      </c>
      <c r="L14" s="86" t="str">
        <f t="shared" si="3"/>
        <v>63</v>
      </c>
      <c r="M14" s="86" t="str">
        <f t="shared" si="4"/>
        <v>639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11</v>
      </c>
      <c r="D15" s="83" t="str">
        <f t="shared" si="1"/>
        <v>Opći prihodi i primici</v>
      </c>
      <c r="E15" s="95" t="s">
        <v>650</v>
      </c>
      <c r="F15" s="134" t="str">
        <f t="shared" si="2"/>
        <v>Prihodi iz nadležnog proračuna za financiranje redovne djelatnosti proračunskih korisnika</v>
      </c>
      <c r="G15" s="128">
        <v>52021</v>
      </c>
      <c r="H15" s="128">
        <v>52021</v>
      </c>
      <c r="I15" s="128">
        <v>52021</v>
      </c>
      <c r="J15" s="95"/>
      <c r="L15" s="86" t="str">
        <f t="shared" si="3"/>
        <v>67</v>
      </c>
      <c r="M15" s="86" t="str">
        <f t="shared" si="4"/>
        <v>671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945475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5" priority="4">
      <formula>IF(OR(E3=6391,E3=6392,E3=6393,E3=6394),1,0)</formula>
    </cfRule>
  </conditionalFormatting>
  <conditionalFormatting sqref="J4:J6 J9:J499">
    <cfRule type="expression" dxfId="4" priority="3">
      <formula>IF(OR(E4=6391,E4=6392,E4=6393,E4=6394),1,0)</formula>
    </cfRule>
  </conditionalFormatting>
  <conditionalFormatting sqref="J7">
    <cfRule type="expression" dxfId="3" priority="2">
      <formula>IF(OR(E7=6391,E7=6392,E7=6393,E7=6394),1,0)</formula>
    </cfRule>
  </conditionalFormatting>
  <conditionalFormatting sqref="J8">
    <cfRule type="expression" dxfId="2" priority="1">
      <formula>IF(OR(E8=6391,E8=6392,E8=6393,E8=6394),1,0)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topLeftCell="C1" zoomScale="90" zoomScaleNormal="90" workbookViewId="0">
      <pane ySplit="2" topLeftCell="A3" activePane="bottomLeft" state="frozen"/>
      <selection pane="bottomLeft" activeCell="J19" sqref="J19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43</v>
      </c>
      <c r="D3" s="91" t="str">
        <f>IFERROR(VLOOKUP(C3,$S$6:$T$24,2,FALSE),"")</f>
        <v>Ostali prihodi za posebne namjene</v>
      </c>
      <c r="E3" s="96">
        <v>3111</v>
      </c>
      <c r="F3" s="91" t="str">
        <f t="shared" ref="F3" si="0">IFERROR(VLOOKUP(E3,$V$5:$X$129,2,FALSE),"")</f>
        <v>Plaće za redovan rad</v>
      </c>
      <c r="G3" s="129" t="s">
        <v>174</v>
      </c>
      <c r="H3" s="91" t="str">
        <f>IFERROR(VLOOKUP(G3,$AB$6:$AC$327,2,FALSE),"")</f>
        <v>REDOVNA DJELATNOST SVEUČILIŠTA U RIJECI (IZ EVIDENCIJSKIH PRIHODA)</v>
      </c>
      <c r="I3" s="91" t="str">
        <f>IFERROR(VLOOKUP(G3,$AB$6:$AF$327,3,FALSE),"")</f>
        <v>0942</v>
      </c>
      <c r="J3" s="128">
        <v>70000</v>
      </c>
      <c r="K3" s="128">
        <v>70000</v>
      </c>
      <c r="L3" s="128">
        <v>100000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43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43</v>
      </c>
      <c r="D4" s="91" t="str">
        <f t="shared" ref="D4:D66" si="1">IFERROR(VLOOKUP(C4,$S$6:$T$24,2,FALSE),"")</f>
        <v>Ostali prihodi za posebne namjene</v>
      </c>
      <c r="E4" s="96">
        <v>3132</v>
      </c>
      <c r="F4" s="91" t="str">
        <f t="shared" ref="F4:F67" si="2">IFERROR(VLOOKUP(E4,$V$5:$X$129,2,FALSE),"")</f>
        <v>Doprinosi za obvezno zdravstveno osiguranje</v>
      </c>
      <c r="G4" s="129" t="s">
        <v>174</v>
      </c>
      <c r="H4" s="91" t="str">
        <f t="shared" ref="H4:H67" si="3">IFERROR(VLOOKUP(G4,$AB$6:$AC$327,2,FALSE),"")</f>
        <v>REDOVNA DJELATNOST SVEUČILIŠTA U RIJECI (IZ EVIDENCIJSKIH PRIHODA)</v>
      </c>
      <c r="I4" s="91" t="str">
        <f t="shared" ref="I4:I67" si="4">IFERROR(VLOOKUP(G4,$AB$6:$AF$327,3,FALSE),"")</f>
        <v>0942</v>
      </c>
      <c r="J4" s="128">
        <v>11550</v>
      </c>
      <c r="K4" s="128">
        <v>11550</v>
      </c>
      <c r="L4" s="128">
        <v>16500</v>
      </c>
      <c r="M4" s="95"/>
      <c r="O4" s="86" t="str">
        <f t="shared" ref="O4:O67" si="5">LEFT(E4,3)</f>
        <v>313</v>
      </c>
      <c r="P4" s="86" t="str">
        <f t="shared" ref="P4:P67" si="6">LEFT(E4,2)</f>
        <v>31</v>
      </c>
      <c r="Q4" s="86" t="str">
        <f t="shared" ref="Q4:Q67" si="7">LEFT(C4,3)</f>
        <v>43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43</v>
      </c>
      <c r="D5" s="91" t="str">
        <f t="shared" si="1"/>
        <v>Ostali prihodi za posebne namjene</v>
      </c>
      <c r="E5" s="96">
        <v>3211</v>
      </c>
      <c r="F5" s="91" t="str">
        <f t="shared" si="2"/>
        <v>Službena putovanja</v>
      </c>
      <c r="G5" s="129" t="s">
        <v>174</v>
      </c>
      <c r="H5" s="91" t="str">
        <f t="shared" si="3"/>
        <v>REDOVNA DJELATNOST SVEUČILIŠTA U RIJECI (IZ EVIDENCIJSKIH PRIHODA)</v>
      </c>
      <c r="I5" s="91" t="str">
        <f t="shared" si="4"/>
        <v>0942</v>
      </c>
      <c r="J5" s="128">
        <v>7000</v>
      </c>
      <c r="K5" s="128">
        <v>7000</v>
      </c>
      <c r="L5" s="128">
        <v>7000</v>
      </c>
      <c r="M5" s="95"/>
      <c r="O5" s="86" t="str">
        <f t="shared" si="5"/>
        <v>321</v>
      </c>
      <c r="P5" s="86" t="str">
        <f t="shared" si="6"/>
        <v>32</v>
      </c>
      <c r="Q5" s="86" t="str">
        <f t="shared" si="7"/>
        <v>43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43</v>
      </c>
      <c r="D6" s="91" t="str">
        <f t="shared" si="1"/>
        <v>Ostali prihodi za posebne namjene</v>
      </c>
      <c r="E6" s="96">
        <v>3221</v>
      </c>
      <c r="F6" s="91" t="str">
        <f t="shared" si="2"/>
        <v>Uredski materijal i ostali materijalni rashodi</v>
      </c>
      <c r="G6" s="129" t="s">
        <v>174</v>
      </c>
      <c r="H6" s="91" t="str">
        <f t="shared" si="3"/>
        <v>REDOVNA DJELATNOST SVEUČILIŠTA U RIJECI (IZ EVIDENCIJSKIH PRIHODA)</v>
      </c>
      <c r="I6" s="91" t="str">
        <f t="shared" si="4"/>
        <v>0942</v>
      </c>
      <c r="J6" s="128">
        <v>10000</v>
      </c>
      <c r="K6" s="128">
        <v>10000</v>
      </c>
      <c r="L6" s="128">
        <v>10000</v>
      </c>
      <c r="M6" s="95"/>
      <c r="O6" s="86" t="str">
        <f t="shared" si="5"/>
        <v>322</v>
      </c>
      <c r="P6" s="86" t="str">
        <f t="shared" si="6"/>
        <v>32</v>
      </c>
      <c r="Q6" s="86" t="str">
        <f t="shared" si="7"/>
        <v>43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43</v>
      </c>
      <c r="D7" s="91" t="str">
        <f t="shared" si="1"/>
        <v>Ostali prihodi za posebne namjene</v>
      </c>
      <c r="E7" s="96">
        <v>3222</v>
      </c>
      <c r="F7" s="91" t="str">
        <f t="shared" si="2"/>
        <v>Materijal i sirovine</v>
      </c>
      <c r="G7" s="129" t="s">
        <v>174</v>
      </c>
      <c r="H7" s="91" t="str">
        <f t="shared" si="3"/>
        <v>REDOVNA DJELATNOST SVEUČILIŠTA U RIJECI (IZ EVIDENCIJSKIH PRIHODA)</v>
      </c>
      <c r="I7" s="91" t="str">
        <f t="shared" si="4"/>
        <v>0942</v>
      </c>
      <c r="J7" s="128">
        <v>2000</v>
      </c>
      <c r="K7" s="128">
        <v>2000</v>
      </c>
      <c r="L7" s="128">
        <v>2000</v>
      </c>
      <c r="M7" s="95"/>
      <c r="O7" s="86" t="str">
        <f t="shared" si="5"/>
        <v>322</v>
      </c>
      <c r="P7" s="86" t="str">
        <f t="shared" si="6"/>
        <v>32</v>
      </c>
      <c r="Q7" s="86" t="str">
        <f t="shared" si="7"/>
        <v>43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43</v>
      </c>
      <c r="D8" s="91" t="str">
        <f t="shared" si="1"/>
        <v>Ostali prihodi za posebne namjene</v>
      </c>
      <c r="E8" s="96">
        <v>3223</v>
      </c>
      <c r="F8" s="91" t="str">
        <f t="shared" si="2"/>
        <v>Energija</v>
      </c>
      <c r="G8" s="129" t="s">
        <v>174</v>
      </c>
      <c r="H8" s="91" t="str">
        <f t="shared" si="3"/>
        <v>REDOVNA DJELATNOST SVEUČILIŠTA U RIJECI (IZ EVIDENCIJSKIH PRIHODA)</v>
      </c>
      <c r="I8" s="91" t="str">
        <f t="shared" si="4"/>
        <v>0942</v>
      </c>
      <c r="J8" s="128">
        <v>27500</v>
      </c>
      <c r="K8" s="128">
        <v>25000</v>
      </c>
      <c r="L8" s="128">
        <v>32431</v>
      </c>
      <c r="M8" s="95"/>
      <c r="O8" s="86" t="str">
        <f t="shared" si="5"/>
        <v>322</v>
      </c>
      <c r="P8" s="86" t="str">
        <f t="shared" si="6"/>
        <v>32</v>
      </c>
      <c r="Q8" s="86" t="str">
        <f t="shared" si="7"/>
        <v>43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43</v>
      </c>
      <c r="D9" s="91" t="str">
        <f t="shared" si="1"/>
        <v>Ostali prihodi za posebne namjene</v>
      </c>
      <c r="E9" s="96">
        <v>3224</v>
      </c>
      <c r="F9" s="91" t="str">
        <f t="shared" si="2"/>
        <v>Materijal i dijelovi za tekuće i investicijsko održavanje</v>
      </c>
      <c r="G9" s="129" t="s">
        <v>174</v>
      </c>
      <c r="H9" s="91" t="str">
        <f t="shared" si="3"/>
        <v>REDOVNA DJELATNOST SVEUČILIŠTA U RIJECI (IZ EVIDENCIJSKIH PRIHODA)</v>
      </c>
      <c r="I9" s="91" t="str">
        <f t="shared" si="4"/>
        <v>0942</v>
      </c>
      <c r="J9" s="128">
        <v>15000</v>
      </c>
      <c r="K9" s="128">
        <v>15000</v>
      </c>
      <c r="L9" s="128">
        <v>15000</v>
      </c>
      <c r="M9" s="95"/>
      <c r="O9" s="86" t="str">
        <f t="shared" si="5"/>
        <v>322</v>
      </c>
      <c r="P9" s="86" t="str">
        <f t="shared" si="6"/>
        <v>32</v>
      </c>
      <c r="Q9" s="86" t="str">
        <f t="shared" si="7"/>
        <v>43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43</v>
      </c>
      <c r="D10" s="91" t="str">
        <f t="shared" si="1"/>
        <v>Ostali prihodi za posebne namjene</v>
      </c>
      <c r="E10" s="96">
        <v>3225</v>
      </c>
      <c r="F10" s="91" t="str">
        <f t="shared" si="2"/>
        <v>Sitni inventar i auto gume</v>
      </c>
      <c r="G10" s="129" t="s">
        <v>174</v>
      </c>
      <c r="H10" s="91" t="str">
        <f t="shared" si="3"/>
        <v>REDOVNA DJELATNOST SVEUČILIŠTA U RIJECI (IZ EVIDENCIJSKIH PRIHODA)</v>
      </c>
      <c r="I10" s="91" t="str">
        <f t="shared" si="4"/>
        <v>0942</v>
      </c>
      <c r="J10" s="128">
        <v>10000</v>
      </c>
      <c r="K10" s="128">
        <v>10000</v>
      </c>
      <c r="L10" s="128">
        <v>10000</v>
      </c>
      <c r="M10" s="95"/>
      <c r="O10" s="86" t="str">
        <f t="shared" si="5"/>
        <v>322</v>
      </c>
      <c r="P10" s="86" t="str">
        <f t="shared" si="6"/>
        <v>32</v>
      </c>
      <c r="Q10" s="86" t="str">
        <f t="shared" si="7"/>
        <v>43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43</v>
      </c>
      <c r="D11" s="91" t="str">
        <f t="shared" si="1"/>
        <v>Ostali prihodi za posebne namjene</v>
      </c>
      <c r="E11" s="96">
        <v>3232</v>
      </c>
      <c r="F11" s="91" t="str">
        <f t="shared" si="2"/>
        <v>Usluge tekućeg i investicijskog održavanja</v>
      </c>
      <c r="G11" s="129" t="s">
        <v>174</v>
      </c>
      <c r="H11" s="91" t="str">
        <f t="shared" si="3"/>
        <v>REDOVNA DJELATNOST SVEUČILIŠTA U RIJECI (IZ EVIDENCIJSKIH PRIHODA)</v>
      </c>
      <c r="I11" s="91" t="str">
        <f t="shared" si="4"/>
        <v>0942</v>
      </c>
      <c r="J11" s="128">
        <v>15000</v>
      </c>
      <c r="K11" s="128">
        <v>15000</v>
      </c>
      <c r="L11" s="128">
        <v>15000</v>
      </c>
      <c r="M11" s="95"/>
      <c r="O11" s="86" t="str">
        <f t="shared" si="5"/>
        <v>323</v>
      </c>
      <c r="P11" s="86" t="str">
        <f t="shared" si="6"/>
        <v>32</v>
      </c>
      <c r="Q11" s="86" t="str">
        <f t="shared" si="7"/>
        <v>43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43</v>
      </c>
      <c r="D12" s="91" t="str">
        <f t="shared" si="1"/>
        <v>Ostali prihodi za posebne namjene</v>
      </c>
      <c r="E12" s="96">
        <v>3234</v>
      </c>
      <c r="F12" s="91" t="str">
        <f t="shared" si="2"/>
        <v>Komunalne usluge</v>
      </c>
      <c r="G12" s="129" t="s">
        <v>174</v>
      </c>
      <c r="H12" s="91" t="str">
        <f t="shared" si="3"/>
        <v>REDOVNA DJELATNOST SVEUČILIŠTA U RIJECI (IZ EVIDENCIJSKIH PRIHODA)</v>
      </c>
      <c r="I12" s="91" t="str">
        <f t="shared" si="4"/>
        <v>0942</v>
      </c>
      <c r="J12" s="128">
        <v>30000</v>
      </c>
      <c r="K12" s="128">
        <v>23000</v>
      </c>
      <c r="L12" s="128">
        <v>30000</v>
      </c>
      <c r="M12" s="95"/>
      <c r="O12" s="86" t="str">
        <f t="shared" si="5"/>
        <v>323</v>
      </c>
      <c r="P12" s="86" t="str">
        <f t="shared" si="6"/>
        <v>32</v>
      </c>
      <c r="Q12" s="86" t="str">
        <f t="shared" si="7"/>
        <v>43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43</v>
      </c>
      <c r="D13" s="91" t="str">
        <f t="shared" si="1"/>
        <v>Ostali prihodi za posebne namjene</v>
      </c>
      <c r="E13" s="96">
        <v>3237</v>
      </c>
      <c r="F13" s="91" t="str">
        <f t="shared" si="2"/>
        <v>Intelektualne i osobne usluge</v>
      </c>
      <c r="G13" s="129" t="s">
        <v>174</v>
      </c>
      <c r="H13" s="91" t="str">
        <f t="shared" si="3"/>
        <v>REDOVNA DJELATNOST SVEUČILIŠTA U RIJECI (IZ EVIDENCIJSKIH PRIHODA)</v>
      </c>
      <c r="I13" s="91" t="str">
        <f t="shared" si="4"/>
        <v>0942</v>
      </c>
      <c r="J13" s="128">
        <v>30000</v>
      </c>
      <c r="K13" s="128">
        <v>25000</v>
      </c>
      <c r="L13" s="128">
        <v>50000</v>
      </c>
      <c r="M13" s="95"/>
      <c r="O13" s="86" t="str">
        <f t="shared" si="5"/>
        <v>323</v>
      </c>
      <c r="P13" s="86" t="str">
        <f t="shared" si="6"/>
        <v>32</v>
      </c>
      <c r="Q13" s="86" t="str">
        <f t="shared" si="7"/>
        <v>43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43</v>
      </c>
      <c r="D14" s="91" t="str">
        <f t="shared" si="1"/>
        <v>Ostali prihodi za posebne namjene</v>
      </c>
      <c r="E14" s="96">
        <v>3239</v>
      </c>
      <c r="F14" s="91" t="str">
        <f t="shared" si="2"/>
        <v>Ostale usluge</v>
      </c>
      <c r="G14" s="129" t="s">
        <v>174</v>
      </c>
      <c r="H14" s="91" t="str">
        <f t="shared" si="3"/>
        <v>REDOVNA DJELATNOST SVEUČILIŠTA U RIJECI (IZ EVIDENCIJSKIH PRIHODA)</v>
      </c>
      <c r="I14" s="91" t="str">
        <f t="shared" si="4"/>
        <v>0942</v>
      </c>
      <c r="J14" s="128">
        <v>6000</v>
      </c>
      <c r="K14" s="128">
        <v>6000</v>
      </c>
      <c r="L14" s="128">
        <v>6000</v>
      </c>
      <c r="M14" s="95"/>
      <c r="O14" s="86" t="str">
        <f t="shared" si="5"/>
        <v>323</v>
      </c>
      <c r="P14" s="86" t="str">
        <f t="shared" si="6"/>
        <v>32</v>
      </c>
      <c r="Q14" s="86" t="str">
        <f t="shared" si="7"/>
        <v>43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43</v>
      </c>
      <c r="D15" s="91" t="str">
        <f t="shared" si="1"/>
        <v>Ostali prihodi za posebne namjene</v>
      </c>
      <c r="E15" s="96">
        <v>3241</v>
      </c>
      <c r="F15" s="91" t="str">
        <f t="shared" si="2"/>
        <v>Naknade troškova osobama izvan radnog odnosa</v>
      </c>
      <c r="G15" s="129" t="s">
        <v>174</v>
      </c>
      <c r="H15" s="91" t="str">
        <f t="shared" si="3"/>
        <v>REDOVNA DJELATNOST SVEUČILIŠTA U RIJECI (IZ EVIDENCIJSKIH PRIHODA)</v>
      </c>
      <c r="I15" s="91" t="str">
        <f t="shared" si="4"/>
        <v>0942</v>
      </c>
      <c r="J15" s="128">
        <v>5000</v>
      </c>
      <c r="K15" s="128">
        <v>5000</v>
      </c>
      <c r="L15" s="128">
        <v>5000</v>
      </c>
      <c r="M15" s="95"/>
      <c r="O15" s="86" t="str">
        <f t="shared" si="5"/>
        <v>324</v>
      </c>
      <c r="P15" s="86" t="str">
        <f t="shared" si="6"/>
        <v>32</v>
      </c>
      <c r="Q15" s="86" t="str">
        <f t="shared" si="7"/>
        <v>43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43</v>
      </c>
      <c r="D16" s="91" t="str">
        <f t="shared" si="1"/>
        <v>Ostali prihodi za posebne namjene</v>
      </c>
      <c r="E16" s="96">
        <v>3293</v>
      </c>
      <c r="F16" s="91" t="str">
        <f t="shared" si="2"/>
        <v>Reprezentacija</v>
      </c>
      <c r="G16" s="129" t="s">
        <v>174</v>
      </c>
      <c r="H16" s="91" t="str">
        <f t="shared" si="3"/>
        <v>REDOVNA DJELATNOST SVEUČILIŠTA U RIJECI (IZ EVIDENCIJSKIH PRIHODA)</v>
      </c>
      <c r="I16" s="91" t="str">
        <f t="shared" si="4"/>
        <v>0942</v>
      </c>
      <c r="J16" s="128">
        <v>5000</v>
      </c>
      <c r="K16" s="128">
        <v>5000</v>
      </c>
      <c r="L16" s="128">
        <v>5000</v>
      </c>
      <c r="M16" s="95"/>
      <c r="O16" s="86" t="str">
        <f t="shared" si="5"/>
        <v>329</v>
      </c>
      <c r="P16" s="86" t="str">
        <f t="shared" si="6"/>
        <v>32</v>
      </c>
      <c r="Q16" s="86" t="str">
        <f t="shared" si="7"/>
        <v>43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43</v>
      </c>
      <c r="D17" s="91" t="str">
        <f t="shared" si="1"/>
        <v>Ostali prihodi za posebne namjene</v>
      </c>
      <c r="E17" s="96">
        <v>4241</v>
      </c>
      <c r="F17" s="91" t="str">
        <f t="shared" si="2"/>
        <v>Knjige</v>
      </c>
      <c r="G17" s="129" t="s">
        <v>174</v>
      </c>
      <c r="H17" s="91" t="str">
        <f t="shared" si="3"/>
        <v>REDOVNA DJELATNOST SVEUČILIŠTA U RIJECI (IZ EVIDENCIJSKIH PRIHODA)</v>
      </c>
      <c r="I17" s="91" t="str">
        <f t="shared" si="4"/>
        <v>0942</v>
      </c>
      <c r="J17" s="128">
        <v>5000</v>
      </c>
      <c r="K17" s="128">
        <v>5000</v>
      </c>
      <c r="L17" s="128">
        <v>5000</v>
      </c>
      <c r="M17" s="95"/>
      <c r="O17" s="86" t="str">
        <f t="shared" si="5"/>
        <v>424</v>
      </c>
      <c r="P17" s="86" t="str">
        <f t="shared" si="6"/>
        <v>42</v>
      </c>
      <c r="Q17" s="86" t="str">
        <f t="shared" si="7"/>
        <v>43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43</v>
      </c>
      <c r="D18" s="91" t="str">
        <f t="shared" si="1"/>
        <v>Ostali prihodi za posebne namjene</v>
      </c>
      <c r="E18" s="96">
        <v>4221</v>
      </c>
      <c r="F18" s="91" t="str">
        <f t="shared" si="2"/>
        <v>Uredska oprema i namještaj</v>
      </c>
      <c r="G18" s="129" t="s">
        <v>174</v>
      </c>
      <c r="H18" s="91" t="str">
        <f t="shared" si="3"/>
        <v>REDOVNA DJELATNOST SVEUČILIŠTA U RIJECI (IZ EVIDENCIJSKIH PRIHODA)</v>
      </c>
      <c r="I18" s="91" t="str">
        <f t="shared" si="4"/>
        <v>0942</v>
      </c>
      <c r="J18" s="128">
        <v>20000</v>
      </c>
      <c r="K18" s="128">
        <v>20000</v>
      </c>
      <c r="L18" s="128">
        <v>20000</v>
      </c>
      <c r="M18" s="95"/>
      <c r="O18" s="86" t="str">
        <f t="shared" si="5"/>
        <v>422</v>
      </c>
      <c r="P18" s="86" t="str">
        <f t="shared" si="6"/>
        <v>42</v>
      </c>
      <c r="Q18" s="86" t="str">
        <f t="shared" si="7"/>
        <v>43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3111</v>
      </c>
      <c r="F19" s="91" t="str">
        <f t="shared" si="2"/>
        <v>Plaće za redovan rad</v>
      </c>
      <c r="G19" s="129" t="s">
        <v>58</v>
      </c>
      <c r="H19" s="91" t="str">
        <f t="shared" si="3"/>
        <v>REDOVNA DJELATNOST SVEUČILIŠTA U RIJECI</v>
      </c>
      <c r="I19" s="91" t="str">
        <f t="shared" si="4"/>
        <v>0942</v>
      </c>
      <c r="J19" s="128">
        <v>5710253</v>
      </c>
      <c r="K19" s="128">
        <v>5742646</v>
      </c>
      <c r="L19" s="128">
        <v>5775190</v>
      </c>
      <c r="M19" s="95"/>
      <c r="O19" s="86" t="str">
        <f t="shared" si="5"/>
        <v>311</v>
      </c>
      <c r="P19" s="86" t="str">
        <f t="shared" si="6"/>
        <v>31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3132</v>
      </c>
      <c r="F20" s="91" t="str">
        <f t="shared" si="2"/>
        <v>Doprinosi za obvezno zdravstveno osiguranje</v>
      </c>
      <c r="G20" s="129" t="s">
        <v>58</v>
      </c>
      <c r="H20" s="91" t="str">
        <f t="shared" si="3"/>
        <v>REDOVNA DJELATNOST SVEUČILIŠTA U RIJECI</v>
      </c>
      <c r="I20" s="91" t="str">
        <f t="shared" si="4"/>
        <v>0942</v>
      </c>
      <c r="J20" s="128">
        <v>808585</v>
      </c>
      <c r="K20" s="128">
        <v>808585</v>
      </c>
      <c r="L20" s="128">
        <v>808586</v>
      </c>
      <c r="M20" s="95"/>
      <c r="O20" s="86" t="str">
        <f t="shared" si="5"/>
        <v>313</v>
      </c>
      <c r="P20" s="86" t="str">
        <f t="shared" si="6"/>
        <v>31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3121</v>
      </c>
      <c r="F21" s="91" t="str">
        <f t="shared" si="2"/>
        <v>Ostali rashodi za zaposlene</v>
      </c>
      <c r="G21" s="129" t="s">
        <v>58</v>
      </c>
      <c r="H21" s="91" t="str">
        <f t="shared" si="3"/>
        <v>REDOVNA DJELATNOST SVEUČILIŠTA U RIJECI</v>
      </c>
      <c r="I21" s="91" t="str">
        <f t="shared" si="4"/>
        <v>0942</v>
      </c>
      <c r="J21" s="128">
        <v>112787</v>
      </c>
      <c r="K21" s="128">
        <v>112787</v>
      </c>
      <c r="L21" s="128">
        <v>112787</v>
      </c>
      <c r="M21" s="95"/>
      <c r="O21" s="86" t="str">
        <f t="shared" si="5"/>
        <v>312</v>
      </c>
      <c r="P21" s="86" t="str">
        <f t="shared" si="6"/>
        <v>31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3236</v>
      </c>
      <c r="F22" s="91" t="str">
        <f t="shared" si="2"/>
        <v>Zdravstvene i veterinarske usluge</v>
      </c>
      <c r="G22" s="129" t="s">
        <v>58</v>
      </c>
      <c r="H22" s="91" t="str">
        <f t="shared" si="3"/>
        <v>REDOVNA DJELATNOST SVEUČILIŠTA U RIJECI</v>
      </c>
      <c r="I22" s="91" t="str">
        <f t="shared" si="4"/>
        <v>0942</v>
      </c>
      <c r="J22" s="128">
        <v>19390</v>
      </c>
      <c r="K22" s="128">
        <v>19390</v>
      </c>
      <c r="L22" s="128">
        <v>19390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3295</v>
      </c>
      <c r="F23" s="91" t="str">
        <f t="shared" si="2"/>
        <v>Pristojbe i naknade</v>
      </c>
      <c r="G23" s="129" t="s">
        <v>58</v>
      </c>
      <c r="H23" s="91" t="str">
        <f t="shared" si="3"/>
        <v>REDOVNA DJELATNOST SVEUČILIŠTA U RIJECI</v>
      </c>
      <c r="I23" s="91" t="str">
        <f t="shared" si="4"/>
        <v>0942</v>
      </c>
      <c r="J23" s="128">
        <v>7412</v>
      </c>
      <c r="K23" s="128">
        <v>7412</v>
      </c>
      <c r="L23" s="128">
        <v>7412</v>
      </c>
      <c r="M23" s="95"/>
      <c r="O23" s="86" t="str">
        <f t="shared" si="5"/>
        <v>329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3212</v>
      </c>
      <c r="F24" s="91" t="str">
        <f t="shared" si="2"/>
        <v>Naknade za prijevoz, za rad na terenu i odvojeni život</v>
      </c>
      <c r="G24" s="129" t="s">
        <v>58</v>
      </c>
      <c r="H24" s="91" t="str">
        <f t="shared" si="3"/>
        <v>REDOVNA DJELATNOST SVEUČILIŠTA U RIJECI</v>
      </c>
      <c r="I24" s="91" t="str">
        <f t="shared" si="4"/>
        <v>0942</v>
      </c>
      <c r="J24" s="128">
        <v>91082</v>
      </c>
      <c r="K24" s="128">
        <v>91082</v>
      </c>
      <c r="L24" s="128">
        <v>91082</v>
      </c>
      <c r="M24" s="95"/>
      <c r="O24" s="86" t="str">
        <f t="shared" si="5"/>
        <v>321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3237</v>
      </c>
      <c r="F25" s="91" t="str">
        <f t="shared" si="2"/>
        <v>Intelektualne i osobne usluge</v>
      </c>
      <c r="G25" s="129" t="s">
        <v>675</v>
      </c>
      <c r="H25" s="91" t="str">
        <f t="shared" si="3"/>
        <v>PROGRAMI VJEŽBAONICA VISOKIH UČILIŠTA</v>
      </c>
      <c r="I25" s="91" t="str">
        <f t="shared" si="4"/>
        <v>0942</v>
      </c>
      <c r="J25" s="128">
        <v>24339</v>
      </c>
      <c r="K25" s="128">
        <v>24339</v>
      </c>
      <c r="L25" s="128">
        <v>24339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3211</v>
      </c>
      <c r="F26" s="91" t="str">
        <f t="shared" si="2"/>
        <v>Službena putovanja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3000</v>
      </c>
      <c r="K26" s="128">
        <v>10000</v>
      </c>
      <c r="L26" s="128">
        <v>3000</v>
      </c>
      <c r="M26" s="95"/>
      <c r="O26" s="86" t="str">
        <f t="shared" si="5"/>
        <v>321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3213</v>
      </c>
      <c r="F27" s="91" t="str">
        <f t="shared" si="2"/>
        <v>Stručno usavršavanje zaposlenika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30000</v>
      </c>
      <c r="K27" s="128">
        <v>30000</v>
      </c>
      <c r="L27" s="128">
        <v>30000</v>
      </c>
      <c r="M27" s="95"/>
      <c r="O27" s="86" t="str">
        <f t="shared" si="5"/>
        <v>321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3222</v>
      </c>
      <c r="F28" s="91" t="str">
        <f t="shared" si="2"/>
        <v>Materijal i sirovine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3000</v>
      </c>
      <c r="K28" s="128">
        <v>3000</v>
      </c>
      <c r="L28" s="128">
        <v>3000</v>
      </c>
      <c r="M28" s="95"/>
      <c r="O28" s="86" t="str">
        <f t="shared" si="5"/>
        <v>322</v>
      </c>
      <c r="P28" s="86" t="str">
        <f t="shared" si="6"/>
        <v>32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3223</v>
      </c>
      <c r="F29" s="91" t="str">
        <f t="shared" si="2"/>
        <v>Energija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153663</v>
      </c>
      <c r="K29" s="128">
        <v>152141</v>
      </c>
      <c r="L29" s="128">
        <v>167141</v>
      </c>
      <c r="M29" s="95"/>
      <c r="O29" s="86" t="str">
        <f t="shared" si="5"/>
        <v>322</v>
      </c>
      <c r="P29" s="86" t="str">
        <f t="shared" si="6"/>
        <v>32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3224</v>
      </c>
      <c r="F30" s="91" t="str">
        <f t="shared" si="2"/>
        <v>Materijal i dijelovi za tekuće i investicijsko održavanje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5000</v>
      </c>
      <c r="K30" s="128">
        <v>5000</v>
      </c>
      <c r="L30" s="128">
        <v>5000</v>
      </c>
      <c r="M30" s="95"/>
      <c r="O30" s="86" t="str">
        <f t="shared" si="5"/>
        <v>322</v>
      </c>
      <c r="P30" s="86" t="str">
        <f t="shared" si="6"/>
        <v>32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3225</v>
      </c>
      <c r="F31" s="91" t="str">
        <f t="shared" si="2"/>
        <v>Sitni inventar i auto gume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10000</v>
      </c>
      <c r="K31" s="128">
        <v>12000</v>
      </c>
      <c r="L31" s="128">
        <v>10000</v>
      </c>
      <c r="M31" s="95"/>
      <c r="O31" s="86" t="str">
        <f t="shared" si="5"/>
        <v>322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3231</v>
      </c>
      <c r="F32" s="91" t="str">
        <f t="shared" si="2"/>
        <v>Usluge telefona, pošte i prijevoza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21086</v>
      </c>
      <c r="K32" s="128">
        <v>21086</v>
      </c>
      <c r="L32" s="128">
        <v>21086</v>
      </c>
      <c r="M32" s="95"/>
      <c r="O32" s="86" t="str">
        <f t="shared" si="5"/>
        <v>323</v>
      </c>
      <c r="P32" s="86" t="str">
        <f t="shared" si="6"/>
        <v>32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3232</v>
      </c>
      <c r="F33" s="91" t="str">
        <f t="shared" si="2"/>
        <v>Usluge tekućeg i investicijskog održavanja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40000</v>
      </c>
      <c r="K33" s="128">
        <v>26000</v>
      </c>
      <c r="L33" s="128">
        <v>20000</v>
      </c>
      <c r="M33" s="95"/>
      <c r="O33" s="86" t="str">
        <f t="shared" si="5"/>
        <v>323</v>
      </c>
      <c r="P33" s="86" t="str">
        <f t="shared" si="6"/>
        <v>32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3233</v>
      </c>
      <c r="F34" s="91" t="str">
        <f t="shared" si="2"/>
        <v>Usluge promidžbe i informiranja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10000</v>
      </c>
      <c r="K34" s="128">
        <v>10000</v>
      </c>
      <c r="L34" s="128">
        <v>10000</v>
      </c>
      <c r="M34" s="95"/>
      <c r="O34" s="86" t="str">
        <f t="shared" si="5"/>
        <v>323</v>
      </c>
      <c r="P34" s="86" t="str">
        <f t="shared" si="6"/>
        <v>32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11</v>
      </c>
      <c r="D35" s="91" t="str">
        <f t="shared" si="1"/>
        <v>Opći prihodi i primici</v>
      </c>
      <c r="E35" s="96">
        <v>3234</v>
      </c>
      <c r="F35" s="91" t="str">
        <f t="shared" si="2"/>
        <v>Komunalne usluge</v>
      </c>
      <c r="G35" s="129" t="s">
        <v>673</v>
      </c>
      <c r="H35" s="91" t="str">
        <f t="shared" si="3"/>
        <v>PROGRAMSKO FINANCIRANJE JAVNIH VISOKIH UČILIŠTA</v>
      </c>
      <c r="I35" s="91" t="str">
        <f t="shared" si="4"/>
        <v>0942</v>
      </c>
      <c r="J35" s="128">
        <v>11489</v>
      </c>
      <c r="K35" s="128">
        <v>11811</v>
      </c>
      <c r="L35" s="128">
        <v>11811</v>
      </c>
      <c r="M35" s="95"/>
      <c r="O35" s="86" t="str">
        <f t="shared" si="5"/>
        <v>323</v>
      </c>
      <c r="P35" s="86" t="str">
        <f t="shared" si="6"/>
        <v>32</v>
      </c>
      <c r="Q35" s="86" t="str">
        <f t="shared" si="7"/>
        <v>11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11</v>
      </c>
      <c r="D36" s="91" t="str">
        <f t="shared" si="1"/>
        <v>Opći prihodi i primici</v>
      </c>
      <c r="E36" s="96">
        <v>3235</v>
      </c>
      <c r="F36" s="91" t="str">
        <f t="shared" si="2"/>
        <v>Zakupnine i najamnine</v>
      </c>
      <c r="G36" s="129" t="s">
        <v>673</v>
      </c>
      <c r="H36" s="91" t="str">
        <f t="shared" si="3"/>
        <v>PROGRAMSKO FINANCIRANJE JAVNIH VISOKIH UČILIŠTA</v>
      </c>
      <c r="I36" s="91" t="str">
        <f t="shared" si="4"/>
        <v>0942</v>
      </c>
      <c r="J36" s="128">
        <v>6600</v>
      </c>
      <c r="K36" s="128">
        <v>6600</v>
      </c>
      <c r="L36" s="128">
        <v>6600</v>
      </c>
      <c r="M36" s="95"/>
      <c r="O36" s="86" t="str">
        <f t="shared" si="5"/>
        <v>323</v>
      </c>
      <c r="P36" s="86" t="str">
        <f t="shared" si="6"/>
        <v>32</v>
      </c>
      <c r="Q36" s="86" t="str">
        <f t="shared" si="7"/>
        <v>11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11</v>
      </c>
      <c r="D37" s="91" t="str">
        <f t="shared" si="1"/>
        <v>Opći prihodi i primici</v>
      </c>
      <c r="E37" s="96">
        <v>3237</v>
      </c>
      <c r="F37" s="91" t="str">
        <f t="shared" si="2"/>
        <v>Intelektualne i osobne usluge</v>
      </c>
      <c r="G37" s="129" t="s">
        <v>673</v>
      </c>
      <c r="H37" s="91" t="str">
        <f t="shared" si="3"/>
        <v>PROGRAMSKO FINANCIRANJE JAVNIH VISOKIH UČILIŠTA</v>
      </c>
      <c r="I37" s="91" t="str">
        <f t="shared" si="4"/>
        <v>0942</v>
      </c>
      <c r="J37" s="128">
        <v>43800</v>
      </c>
      <c r="K37" s="128">
        <v>50000</v>
      </c>
      <c r="L37" s="128">
        <v>50000</v>
      </c>
      <c r="M37" s="95"/>
      <c r="O37" s="86" t="str">
        <f t="shared" si="5"/>
        <v>323</v>
      </c>
      <c r="P37" s="86" t="str">
        <f t="shared" si="6"/>
        <v>32</v>
      </c>
      <c r="Q37" s="86" t="str">
        <f t="shared" si="7"/>
        <v>11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11</v>
      </c>
      <c r="D38" s="91" t="str">
        <f t="shared" si="1"/>
        <v>Opći prihodi i primici</v>
      </c>
      <c r="E38" s="96">
        <v>3238</v>
      </c>
      <c r="F38" s="91" t="str">
        <f t="shared" si="2"/>
        <v>Računalne usluge</v>
      </c>
      <c r="G38" s="129" t="s">
        <v>673</v>
      </c>
      <c r="H38" s="91" t="str">
        <f t="shared" si="3"/>
        <v>PROGRAMSKO FINANCIRANJE JAVNIH VISOKIH UČILIŠTA</v>
      </c>
      <c r="I38" s="91" t="str">
        <f t="shared" si="4"/>
        <v>0942</v>
      </c>
      <c r="J38" s="128">
        <v>20000</v>
      </c>
      <c r="K38" s="128">
        <v>20000</v>
      </c>
      <c r="L38" s="128">
        <v>20000</v>
      </c>
      <c r="M38" s="95"/>
      <c r="O38" s="86" t="str">
        <f t="shared" si="5"/>
        <v>323</v>
      </c>
      <c r="P38" s="86" t="str">
        <f t="shared" si="6"/>
        <v>32</v>
      </c>
      <c r="Q38" s="86" t="str">
        <f t="shared" si="7"/>
        <v>11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11</v>
      </c>
      <c r="D39" s="91" t="str">
        <f t="shared" si="1"/>
        <v>Opći prihodi i primici</v>
      </c>
      <c r="E39" s="96">
        <v>3239</v>
      </c>
      <c r="F39" s="91" t="str">
        <f t="shared" si="2"/>
        <v>Ostale usluge</v>
      </c>
      <c r="G39" s="129" t="s">
        <v>673</v>
      </c>
      <c r="H39" s="91" t="str">
        <f t="shared" si="3"/>
        <v>PROGRAMSKO FINANCIRANJE JAVNIH VISOKIH UČILIŠTA</v>
      </c>
      <c r="I39" s="91" t="str">
        <f t="shared" si="4"/>
        <v>0942</v>
      </c>
      <c r="J39" s="128">
        <v>40000</v>
      </c>
      <c r="K39" s="128">
        <v>40000</v>
      </c>
      <c r="L39" s="128">
        <v>40000</v>
      </c>
      <c r="M39" s="95"/>
      <c r="O39" s="86" t="str">
        <f t="shared" si="5"/>
        <v>323</v>
      </c>
      <c r="P39" s="86" t="str">
        <f t="shared" si="6"/>
        <v>32</v>
      </c>
      <c r="Q39" s="86" t="str">
        <f t="shared" si="7"/>
        <v>11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11</v>
      </c>
      <c r="D40" s="91" t="str">
        <f t="shared" si="1"/>
        <v>Opći prihodi i primici</v>
      </c>
      <c r="E40" s="96">
        <v>3241</v>
      </c>
      <c r="F40" s="91" t="str">
        <f t="shared" si="2"/>
        <v>Naknade troškova osobama izvan radnog odnosa</v>
      </c>
      <c r="G40" s="129" t="s">
        <v>673</v>
      </c>
      <c r="H40" s="91" t="str">
        <f t="shared" si="3"/>
        <v>PROGRAMSKO FINANCIRANJE JAVNIH VISOKIH UČILIŠTA</v>
      </c>
      <c r="I40" s="91" t="str">
        <f t="shared" si="4"/>
        <v>0942</v>
      </c>
      <c r="J40" s="128">
        <v>1000</v>
      </c>
      <c r="K40" s="128">
        <v>1000</v>
      </c>
      <c r="L40" s="128">
        <v>1000</v>
      </c>
      <c r="M40" s="95"/>
      <c r="O40" s="86" t="str">
        <f t="shared" si="5"/>
        <v>324</v>
      </c>
      <c r="P40" s="86" t="str">
        <f t="shared" si="6"/>
        <v>32</v>
      </c>
      <c r="Q40" s="86" t="str">
        <f t="shared" si="7"/>
        <v>11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11</v>
      </c>
      <c r="D41" s="91" t="str">
        <f t="shared" si="1"/>
        <v>Opći prihodi i primici</v>
      </c>
      <c r="E41" s="96">
        <v>3221</v>
      </c>
      <c r="F41" s="91" t="str">
        <f t="shared" si="2"/>
        <v>Uredski materijal i ostali materijalni rashodi</v>
      </c>
      <c r="G41" s="129" t="s">
        <v>673</v>
      </c>
      <c r="H41" s="91" t="str">
        <f t="shared" si="3"/>
        <v>PROGRAMSKO FINANCIRANJE JAVNIH VISOKIH UČILIŠTA</v>
      </c>
      <c r="I41" s="91" t="str">
        <f t="shared" si="4"/>
        <v>0942</v>
      </c>
      <c r="J41" s="128">
        <v>16500</v>
      </c>
      <c r="K41" s="128">
        <v>16500</v>
      </c>
      <c r="L41" s="128">
        <v>16500</v>
      </c>
      <c r="M41" s="95"/>
      <c r="O41" s="86" t="str">
        <f t="shared" si="5"/>
        <v>322</v>
      </c>
      <c r="P41" s="86" t="str">
        <f t="shared" si="6"/>
        <v>32</v>
      </c>
      <c r="Q41" s="86" t="str">
        <f t="shared" si="7"/>
        <v>11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11</v>
      </c>
      <c r="D42" s="91" t="str">
        <f t="shared" si="1"/>
        <v>Opći prihodi i primici</v>
      </c>
      <c r="E42" s="96">
        <v>3292</v>
      </c>
      <c r="F42" s="91" t="str">
        <f t="shared" si="2"/>
        <v>Premije osiguranja</v>
      </c>
      <c r="G42" s="129" t="s">
        <v>673</v>
      </c>
      <c r="H42" s="91" t="str">
        <f t="shared" si="3"/>
        <v>PROGRAMSKO FINANCIRANJE JAVNIH VISOKIH UČILIŠTA</v>
      </c>
      <c r="I42" s="91" t="str">
        <f t="shared" si="4"/>
        <v>0942</v>
      </c>
      <c r="J42" s="128">
        <v>8000</v>
      </c>
      <c r="K42" s="128">
        <v>8000</v>
      </c>
      <c r="L42" s="128">
        <v>8000</v>
      </c>
      <c r="M42" s="95"/>
      <c r="O42" s="86" t="str">
        <f t="shared" si="5"/>
        <v>329</v>
      </c>
      <c r="P42" s="86" t="str">
        <f t="shared" si="6"/>
        <v>32</v>
      </c>
      <c r="Q42" s="86" t="str">
        <f t="shared" si="7"/>
        <v>11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11</v>
      </c>
      <c r="D43" s="91" t="str">
        <f t="shared" si="1"/>
        <v>Opći prihodi i primici</v>
      </c>
      <c r="E43" s="96">
        <v>3294</v>
      </c>
      <c r="F43" s="91" t="str">
        <f t="shared" si="2"/>
        <v>Članarine i norme</v>
      </c>
      <c r="G43" s="129" t="s">
        <v>673</v>
      </c>
      <c r="H43" s="91" t="str">
        <f t="shared" si="3"/>
        <v>PROGRAMSKO FINANCIRANJE JAVNIH VISOKIH UČILIŠTA</v>
      </c>
      <c r="I43" s="91" t="str">
        <f t="shared" si="4"/>
        <v>0942</v>
      </c>
      <c r="J43" s="128">
        <v>3000</v>
      </c>
      <c r="K43" s="128">
        <v>3000</v>
      </c>
      <c r="L43" s="128">
        <v>3000</v>
      </c>
      <c r="M43" s="95"/>
      <c r="O43" s="86" t="str">
        <f t="shared" si="5"/>
        <v>329</v>
      </c>
      <c r="P43" s="86" t="str">
        <f t="shared" si="6"/>
        <v>32</v>
      </c>
      <c r="Q43" s="86" t="str">
        <f t="shared" si="7"/>
        <v>11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11</v>
      </c>
      <c r="D44" s="91" t="str">
        <f t="shared" si="1"/>
        <v>Opći prihodi i primici</v>
      </c>
      <c r="E44" s="96">
        <v>3299</v>
      </c>
      <c r="F44" s="91" t="str">
        <f t="shared" si="2"/>
        <v>Ostali nespomenuti rashodi poslovanja</v>
      </c>
      <c r="G44" s="129" t="s">
        <v>673</v>
      </c>
      <c r="H44" s="91" t="str">
        <f t="shared" si="3"/>
        <v>PROGRAMSKO FINANCIRANJE JAVNIH VISOKIH UČILIŠTA</v>
      </c>
      <c r="I44" s="91" t="str">
        <f t="shared" si="4"/>
        <v>0942</v>
      </c>
      <c r="J44" s="128">
        <v>2000</v>
      </c>
      <c r="K44" s="128">
        <v>2000</v>
      </c>
      <c r="L44" s="128">
        <v>2000</v>
      </c>
      <c r="M44" s="95"/>
      <c r="O44" s="86" t="str">
        <f t="shared" si="5"/>
        <v>329</v>
      </c>
      <c r="P44" s="86" t="str">
        <f t="shared" si="6"/>
        <v>32</v>
      </c>
      <c r="Q44" s="86" t="str">
        <f t="shared" si="7"/>
        <v>11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11</v>
      </c>
      <c r="D45" s="91" t="str">
        <f t="shared" si="1"/>
        <v>Opći prihodi i primici</v>
      </c>
      <c r="E45" s="96">
        <v>3431</v>
      </c>
      <c r="F45" s="91" t="str">
        <f t="shared" si="2"/>
        <v>Bankarske usluge i usluge platnog prometa</v>
      </c>
      <c r="G45" s="129" t="s">
        <v>673</v>
      </c>
      <c r="H45" s="91" t="str">
        <f t="shared" si="3"/>
        <v>PROGRAMSKO FINANCIRANJE JAVNIH VISOKIH UČILIŠTA</v>
      </c>
      <c r="I45" s="91" t="str">
        <f t="shared" si="4"/>
        <v>0942</v>
      </c>
      <c r="J45" s="128">
        <v>2477</v>
      </c>
      <c r="K45" s="128">
        <v>2477</v>
      </c>
      <c r="L45" s="128">
        <v>2477</v>
      </c>
      <c r="M45" s="95"/>
      <c r="O45" s="86" t="str">
        <f t="shared" si="5"/>
        <v>343</v>
      </c>
      <c r="P45" s="86" t="str">
        <f t="shared" si="6"/>
        <v>34</v>
      </c>
      <c r="Q45" s="86" t="str">
        <f t="shared" si="7"/>
        <v>11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11</v>
      </c>
      <c r="D46" s="91" t="str">
        <f t="shared" si="1"/>
        <v>Opći prihodi i primici</v>
      </c>
      <c r="E46" s="96">
        <v>4221</v>
      </c>
      <c r="F46" s="91" t="str">
        <f t="shared" si="2"/>
        <v>Uredska oprema i namještaj</v>
      </c>
      <c r="G46" s="129" t="s">
        <v>673</v>
      </c>
      <c r="H46" s="91" t="str">
        <f t="shared" si="3"/>
        <v>PROGRAMSKO FINANCIRANJE JAVNIH VISOKIH UČILIŠTA</v>
      </c>
      <c r="I46" s="91" t="str">
        <f t="shared" si="4"/>
        <v>0942</v>
      </c>
      <c r="J46" s="128">
        <v>7209</v>
      </c>
      <c r="K46" s="128">
        <v>7209</v>
      </c>
      <c r="L46" s="128">
        <v>7209</v>
      </c>
      <c r="M46" s="95"/>
      <c r="O46" s="86" t="str">
        <f t="shared" si="5"/>
        <v>422</v>
      </c>
      <c r="P46" s="86" t="str">
        <f t="shared" si="6"/>
        <v>42</v>
      </c>
      <c r="Q46" s="86" t="str">
        <f t="shared" si="7"/>
        <v>11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11</v>
      </c>
      <c r="D47" s="91" t="str">
        <f t="shared" si="1"/>
        <v>Opći prihodi i primici</v>
      </c>
      <c r="E47" s="96">
        <v>4123</v>
      </c>
      <c r="F47" s="91" t="str">
        <f t="shared" si="2"/>
        <v>Licence</v>
      </c>
      <c r="G47" s="129" t="s">
        <v>673</v>
      </c>
      <c r="H47" s="91" t="str">
        <f t="shared" si="3"/>
        <v>PROGRAMSKO FINANCIRANJE JAVNIH VISOKIH UČILIŠTA</v>
      </c>
      <c r="I47" s="91" t="str">
        <f t="shared" si="4"/>
        <v>0942</v>
      </c>
      <c r="J47" s="128">
        <v>1651</v>
      </c>
      <c r="K47" s="128">
        <v>1651</v>
      </c>
      <c r="L47" s="128">
        <v>1651</v>
      </c>
      <c r="M47" s="95"/>
      <c r="O47" s="86" t="str">
        <f t="shared" si="5"/>
        <v>412</v>
      </c>
      <c r="P47" s="86" t="str">
        <f t="shared" si="6"/>
        <v>41</v>
      </c>
      <c r="Q47" s="86" t="str">
        <f t="shared" si="7"/>
        <v>11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11</v>
      </c>
      <c r="D48" s="91" t="str">
        <f t="shared" si="1"/>
        <v>Opći prihodi i primici</v>
      </c>
      <c r="E48" s="96">
        <v>4222</v>
      </c>
      <c r="F48" s="91" t="str">
        <f t="shared" si="2"/>
        <v>Komunikacijska oprema</v>
      </c>
      <c r="G48" s="129" t="s">
        <v>673</v>
      </c>
      <c r="H48" s="91" t="str">
        <f t="shared" si="3"/>
        <v>PROGRAMSKO FINANCIRANJE JAVNIH VISOKIH UČILIŠTA</v>
      </c>
      <c r="I48" s="91" t="str">
        <f t="shared" si="4"/>
        <v>0942</v>
      </c>
      <c r="J48" s="128">
        <v>1000</v>
      </c>
      <c r="K48" s="128">
        <v>1000</v>
      </c>
      <c r="L48" s="128">
        <v>1000</v>
      </c>
      <c r="M48" s="95"/>
      <c r="O48" s="86" t="str">
        <f t="shared" si="5"/>
        <v>422</v>
      </c>
      <c r="P48" s="86" t="str">
        <f t="shared" si="6"/>
        <v>42</v>
      </c>
      <c r="Q48" s="86" t="str">
        <f t="shared" si="7"/>
        <v>11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11</v>
      </c>
      <c r="D49" s="91" t="str">
        <f t="shared" si="1"/>
        <v>Opći prihodi i primici</v>
      </c>
      <c r="E49" s="96">
        <v>4241</v>
      </c>
      <c r="F49" s="91" t="str">
        <f t="shared" si="2"/>
        <v>Knjige</v>
      </c>
      <c r="G49" s="129" t="s">
        <v>673</v>
      </c>
      <c r="H49" s="91" t="str">
        <f t="shared" si="3"/>
        <v>PROGRAMSKO FINANCIRANJE JAVNIH VISOKIH UČILIŠTA</v>
      </c>
      <c r="I49" s="91" t="str">
        <f t="shared" si="4"/>
        <v>0942</v>
      </c>
      <c r="J49" s="128">
        <v>5000</v>
      </c>
      <c r="K49" s="128">
        <v>5000</v>
      </c>
      <c r="L49" s="128">
        <v>5000</v>
      </c>
      <c r="M49" s="95"/>
      <c r="O49" s="86" t="str">
        <f t="shared" si="5"/>
        <v>424</v>
      </c>
      <c r="P49" s="86" t="str">
        <f t="shared" si="6"/>
        <v>42</v>
      </c>
      <c r="Q49" s="86" t="str">
        <f t="shared" si="7"/>
        <v>11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3211</v>
      </c>
      <c r="F50" s="91" t="str">
        <f t="shared" si="2"/>
        <v>Službena putovanja</v>
      </c>
      <c r="G50" s="129" t="s">
        <v>174</v>
      </c>
      <c r="H50" s="91" t="str">
        <f t="shared" si="3"/>
        <v>REDOVNA DJELATNOST SVEUČILIŠTA U RIJECI (IZ EVIDENCIJSKIH PRIHODA)</v>
      </c>
      <c r="I50" s="91" t="str">
        <f t="shared" si="4"/>
        <v>0942</v>
      </c>
      <c r="J50" s="128">
        <v>1991</v>
      </c>
      <c r="K50" s="128">
        <v>1991</v>
      </c>
      <c r="L50" s="128">
        <v>1991</v>
      </c>
      <c r="M50" s="95"/>
      <c r="O50" s="86" t="str">
        <f t="shared" si="5"/>
        <v>321</v>
      </c>
      <c r="P50" s="86" t="str">
        <f t="shared" si="6"/>
        <v>32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31</v>
      </c>
      <c r="D51" s="91" t="str">
        <f t="shared" si="1"/>
        <v>Vlastiti prihodi</v>
      </c>
      <c r="E51" s="96">
        <v>3221</v>
      </c>
      <c r="F51" s="91" t="str">
        <f t="shared" si="2"/>
        <v>Uredski materijal i ostali materijalni rashodi</v>
      </c>
      <c r="G51" s="129" t="s">
        <v>174</v>
      </c>
      <c r="H51" s="91" t="str">
        <f t="shared" si="3"/>
        <v>REDOVNA DJELATNOST SVEUČILIŠTA U RIJECI (IZ EVIDENCIJSKIH PRIHODA)</v>
      </c>
      <c r="I51" s="91" t="str">
        <f t="shared" si="4"/>
        <v>0942</v>
      </c>
      <c r="J51" s="128">
        <v>3053</v>
      </c>
      <c r="K51" s="128">
        <v>2654</v>
      </c>
      <c r="L51" s="128">
        <v>2654</v>
      </c>
      <c r="M51" s="95"/>
      <c r="O51" s="86" t="str">
        <f t="shared" si="5"/>
        <v>322</v>
      </c>
      <c r="P51" s="86" t="str">
        <f t="shared" si="6"/>
        <v>32</v>
      </c>
      <c r="Q51" s="86" t="str">
        <f t="shared" si="7"/>
        <v>31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31</v>
      </c>
      <c r="D52" s="91" t="str">
        <f t="shared" si="1"/>
        <v>Vlastiti prihodi</v>
      </c>
      <c r="E52" s="96">
        <v>3241</v>
      </c>
      <c r="F52" s="91" t="str">
        <f t="shared" si="2"/>
        <v>Naknade troškova osobama izvan radnog odnosa</v>
      </c>
      <c r="G52" s="129" t="s">
        <v>174</v>
      </c>
      <c r="H52" s="91" t="str">
        <f t="shared" si="3"/>
        <v>REDOVNA DJELATNOST SVEUČILIŠTA U RIJECI (IZ EVIDENCIJSKIH PRIHODA)</v>
      </c>
      <c r="I52" s="91" t="str">
        <f t="shared" si="4"/>
        <v>0942</v>
      </c>
      <c r="J52" s="128">
        <v>3185</v>
      </c>
      <c r="K52" s="128">
        <v>3185</v>
      </c>
      <c r="L52" s="128">
        <v>3185</v>
      </c>
      <c r="M52" s="95"/>
      <c r="O52" s="86" t="str">
        <f t="shared" si="5"/>
        <v>324</v>
      </c>
      <c r="P52" s="86" t="str">
        <f t="shared" si="6"/>
        <v>32</v>
      </c>
      <c r="Q52" s="86" t="str">
        <f t="shared" si="7"/>
        <v>31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31</v>
      </c>
      <c r="D53" s="91" t="str">
        <f t="shared" si="1"/>
        <v>Vlastiti prihodi</v>
      </c>
      <c r="E53" s="96">
        <v>3239</v>
      </c>
      <c r="F53" s="91" t="str">
        <f t="shared" si="2"/>
        <v>Ostale usluge</v>
      </c>
      <c r="G53" s="129" t="s">
        <v>174</v>
      </c>
      <c r="H53" s="91" t="str">
        <f t="shared" si="3"/>
        <v>REDOVNA DJELATNOST SVEUČILIŠTA U RIJECI (IZ EVIDENCIJSKIH PRIHODA)</v>
      </c>
      <c r="I53" s="91" t="str">
        <f t="shared" si="4"/>
        <v>0942</v>
      </c>
      <c r="J53" s="128">
        <v>6238</v>
      </c>
      <c r="K53" s="128">
        <v>6371</v>
      </c>
      <c r="L53" s="128">
        <v>6371</v>
      </c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31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31</v>
      </c>
      <c r="D54" s="91" t="str">
        <f t="shared" si="1"/>
        <v>Vlastiti prihodi</v>
      </c>
      <c r="E54" s="96">
        <v>4221</v>
      </c>
      <c r="F54" s="91" t="str">
        <f t="shared" si="2"/>
        <v>Uredska oprema i namještaj</v>
      </c>
      <c r="G54" s="129" t="s">
        <v>174</v>
      </c>
      <c r="H54" s="91" t="str">
        <f t="shared" si="3"/>
        <v>REDOVNA DJELATNOST SVEUČILIŠTA U RIJECI (IZ EVIDENCIJSKIH PRIHODA)</v>
      </c>
      <c r="I54" s="91" t="str">
        <f t="shared" si="4"/>
        <v>0942</v>
      </c>
      <c r="J54" s="128">
        <v>3982</v>
      </c>
      <c r="K54" s="128">
        <v>3982</v>
      </c>
      <c r="L54" s="128">
        <v>3982</v>
      </c>
      <c r="M54" s="95"/>
      <c r="O54" s="86" t="str">
        <f t="shared" si="5"/>
        <v>422</v>
      </c>
      <c r="P54" s="86" t="str">
        <f t="shared" si="6"/>
        <v>42</v>
      </c>
      <c r="Q54" s="86" t="str">
        <f t="shared" si="7"/>
        <v>31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31</v>
      </c>
      <c r="D55" s="91" t="str">
        <f t="shared" si="1"/>
        <v>Vlastiti prihodi</v>
      </c>
      <c r="E55" s="96">
        <v>3111</v>
      </c>
      <c r="F55" s="91" t="str">
        <f t="shared" si="2"/>
        <v>Plaće za redovan rad</v>
      </c>
      <c r="G55" s="129" t="s">
        <v>174</v>
      </c>
      <c r="H55" s="91" t="str">
        <f t="shared" si="3"/>
        <v>REDOVNA DJELATNOST SVEUČILIŠTA U RIJECI (IZ EVIDENCIJSKIH PRIHODA)</v>
      </c>
      <c r="I55" s="91" t="str">
        <f t="shared" si="4"/>
        <v>0942</v>
      </c>
      <c r="J55" s="128">
        <v>85000</v>
      </c>
      <c r="K55" s="128">
        <v>20000</v>
      </c>
      <c r="L55" s="128">
        <v>15000</v>
      </c>
      <c r="M55" s="95"/>
      <c r="O55" s="86" t="str">
        <f t="shared" si="5"/>
        <v>311</v>
      </c>
      <c r="P55" s="86" t="str">
        <f t="shared" si="6"/>
        <v>31</v>
      </c>
      <c r="Q55" s="86" t="str">
        <f t="shared" si="7"/>
        <v>31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31</v>
      </c>
      <c r="D56" s="91" t="str">
        <f t="shared" si="1"/>
        <v>Vlastiti prihodi</v>
      </c>
      <c r="E56" s="96">
        <v>3237</v>
      </c>
      <c r="F56" s="91" t="str">
        <f t="shared" si="2"/>
        <v>Intelektualne i osobne usluge</v>
      </c>
      <c r="G56" s="129" t="s">
        <v>174</v>
      </c>
      <c r="H56" s="91" t="str">
        <f t="shared" si="3"/>
        <v>REDOVNA DJELATNOST SVEUČILIŠTA U RIJECI (IZ EVIDENCIJSKIH PRIHODA)</v>
      </c>
      <c r="I56" s="91" t="str">
        <f t="shared" si="4"/>
        <v>0942</v>
      </c>
      <c r="J56" s="128">
        <v>6636</v>
      </c>
      <c r="K56" s="128">
        <v>13317</v>
      </c>
      <c r="L56" s="128">
        <v>12317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31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52</v>
      </c>
      <c r="D57" s="91" t="str">
        <f t="shared" si="1"/>
        <v>Ostale pomoći</v>
      </c>
      <c r="E57" s="96">
        <v>3111</v>
      </c>
      <c r="F57" s="91" t="str">
        <f t="shared" si="2"/>
        <v>Plaće za redovan rad</v>
      </c>
      <c r="G57" s="129" t="s">
        <v>174</v>
      </c>
      <c r="H57" s="91" t="str">
        <f t="shared" si="3"/>
        <v>REDOVNA DJELATNOST SVEUČILIŠTA U RIJECI (IZ EVIDENCIJSKIH PRIHODA)</v>
      </c>
      <c r="I57" s="91" t="str">
        <f t="shared" si="4"/>
        <v>0942</v>
      </c>
      <c r="J57" s="128">
        <v>72824</v>
      </c>
      <c r="K57" s="128">
        <v>57082</v>
      </c>
      <c r="L57" s="128">
        <v>26740</v>
      </c>
      <c r="M57" s="95"/>
      <c r="O57" s="86" t="str">
        <f t="shared" si="5"/>
        <v>311</v>
      </c>
      <c r="P57" s="86" t="str">
        <f t="shared" si="6"/>
        <v>31</v>
      </c>
      <c r="Q57" s="86" t="str">
        <f t="shared" si="7"/>
        <v>52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52</v>
      </c>
      <c r="D58" s="91" t="str">
        <f t="shared" si="1"/>
        <v>Ostale pomoći</v>
      </c>
      <c r="E58" s="96">
        <v>3132</v>
      </c>
      <c r="F58" s="91" t="str">
        <f t="shared" si="2"/>
        <v>Doprinosi za obvezno zdravstveno osiguranje</v>
      </c>
      <c r="G58" s="129" t="s">
        <v>174</v>
      </c>
      <c r="H58" s="91" t="str">
        <f t="shared" si="3"/>
        <v>REDOVNA DJELATNOST SVEUČILIŠTA U RIJECI (IZ EVIDENCIJSKIH PRIHODA)</v>
      </c>
      <c r="I58" s="91" t="str">
        <f t="shared" si="4"/>
        <v>0942</v>
      </c>
      <c r="J58" s="128">
        <v>11987</v>
      </c>
      <c r="K58" s="128">
        <v>9419</v>
      </c>
      <c r="L58" s="128">
        <v>4412</v>
      </c>
      <c r="M58" s="95"/>
      <c r="O58" s="86" t="str">
        <f t="shared" si="5"/>
        <v>313</v>
      </c>
      <c r="P58" s="86" t="str">
        <f t="shared" si="6"/>
        <v>31</v>
      </c>
      <c r="Q58" s="86" t="str">
        <f t="shared" si="7"/>
        <v>52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52</v>
      </c>
      <c r="D59" s="91" t="str">
        <f t="shared" si="1"/>
        <v>Ostale pomoći</v>
      </c>
      <c r="E59" s="96">
        <v>3211</v>
      </c>
      <c r="F59" s="91" t="str">
        <f t="shared" si="2"/>
        <v>Službena putovanja</v>
      </c>
      <c r="G59" s="129" t="s">
        <v>174</v>
      </c>
      <c r="H59" s="91" t="str">
        <f t="shared" si="3"/>
        <v>REDOVNA DJELATNOST SVEUČILIŠTA U RIJECI (IZ EVIDENCIJSKIH PRIHODA)</v>
      </c>
      <c r="I59" s="91" t="str">
        <f t="shared" si="4"/>
        <v>0942</v>
      </c>
      <c r="J59" s="128">
        <v>24000</v>
      </c>
      <c r="K59" s="128">
        <v>15000</v>
      </c>
      <c r="L59" s="128">
        <v>18538</v>
      </c>
      <c r="M59" s="95"/>
      <c r="O59" s="86" t="str">
        <f t="shared" si="5"/>
        <v>321</v>
      </c>
      <c r="P59" s="86" t="str">
        <f t="shared" si="6"/>
        <v>32</v>
      </c>
      <c r="Q59" s="86" t="str">
        <f t="shared" si="7"/>
        <v>52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52</v>
      </c>
      <c r="D60" s="91" t="str">
        <f t="shared" si="1"/>
        <v>Ostale pomoći</v>
      </c>
      <c r="E60" s="96">
        <v>3233</v>
      </c>
      <c r="F60" s="91" t="str">
        <f t="shared" si="2"/>
        <v>Usluge promidžbe i informiranja</v>
      </c>
      <c r="G60" s="129" t="s">
        <v>174</v>
      </c>
      <c r="H60" s="91" t="str">
        <f t="shared" si="3"/>
        <v>REDOVNA DJELATNOST SVEUČILIŠTA U RIJECI (IZ EVIDENCIJSKIH PRIHODA)</v>
      </c>
      <c r="I60" s="91" t="str">
        <f t="shared" si="4"/>
        <v>0942</v>
      </c>
      <c r="J60" s="128">
        <v>10000</v>
      </c>
      <c r="K60" s="128">
        <v>10000</v>
      </c>
      <c r="L60" s="128">
        <v>10000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52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52</v>
      </c>
      <c r="D61" s="91" t="str">
        <f t="shared" si="1"/>
        <v>Ostale pomoći</v>
      </c>
      <c r="E61" s="96">
        <v>3241</v>
      </c>
      <c r="F61" s="91" t="str">
        <f t="shared" si="2"/>
        <v>Naknade troškova osobama izvan radnog odnosa</v>
      </c>
      <c r="G61" s="129" t="s">
        <v>174</v>
      </c>
      <c r="H61" s="91" t="str">
        <f t="shared" si="3"/>
        <v>REDOVNA DJELATNOST SVEUČILIŠTA U RIJECI (IZ EVIDENCIJSKIH PRIHODA)</v>
      </c>
      <c r="I61" s="91" t="str">
        <f t="shared" si="4"/>
        <v>0942</v>
      </c>
      <c r="J61" s="128">
        <v>15000</v>
      </c>
      <c r="K61" s="128">
        <v>15000</v>
      </c>
      <c r="L61" s="128">
        <v>20000</v>
      </c>
      <c r="M61" s="95"/>
      <c r="O61" s="86" t="str">
        <f t="shared" si="5"/>
        <v>324</v>
      </c>
      <c r="P61" s="86" t="str">
        <f t="shared" si="6"/>
        <v>32</v>
      </c>
      <c r="Q61" s="86" t="str">
        <f t="shared" si="7"/>
        <v>52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52</v>
      </c>
      <c r="D62" s="91" t="str">
        <f t="shared" si="1"/>
        <v>Ostale pomoći</v>
      </c>
      <c r="E62" s="96">
        <v>3293</v>
      </c>
      <c r="F62" s="91" t="str">
        <f t="shared" si="2"/>
        <v>Reprezentacija</v>
      </c>
      <c r="G62" s="129" t="s">
        <v>174</v>
      </c>
      <c r="H62" s="91" t="str">
        <f t="shared" si="3"/>
        <v>REDOVNA DJELATNOST SVEUČILIŠTA U RIJECI (IZ EVIDENCIJSKIH PRIHODA)</v>
      </c>
      <c r="I62" s="91" t="str">
        <f t="shared" si="4"/>
        <v>0942</v>
      </c>
      <c r="J62" s="128">
        <v>5000</v>
      </c>
      <c r="K62" s="128">
        <v>5256</v>
      </c>
      <c r="L62" s="128">
        <v>5000</v>
      </c>
      <c r="M62" s="95"/>
      <c r="O62" s="86" t="str">
        <f t="shared" si="5"/>
        <v>329</v>
      </c>
      <c r="P62" s="86" t="str">
        <f t="shared" si="6"/>
        <v>32</v>
      </c>
      <c r="Q62" s="86" t="str">
        <f t="shared" si="7"/>
        <v>52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52</v>
      </c>
      <c r="D63" s="91" t="str">
        <f t="shared" si="1"/>
        <v>Ostale pomoći</v>
      </c>
      <c r="E63" s="96">
        <v>4221</v>
      </c>
      <c r="F63" s="91" t="str">
        <f t="shared" si="2"/>
        <v>Uredska oprema i namještaj</v>
      </c>
      <c r="G63" s="129" t="s">
        <v>174</v>
      </c>
      <c r="H63" s="91" t="str">
        <f t="shared" si="3"/>
        <v>REDOVNA DJELATNOST SVEUČILIŠTA U RIJECI (IZ EVIDENCIJSKIH PRIHODA)</v>
      </c>
      <c r="I63" s="91" t="str">
        <f t="shared" si="4"/>
        <v>0942</v>
      </c>
      <c r="J63" s="128">
        <v>15000</v>
      </c>
      <c r="K63" s="128">
        <v>10000</v>
      </c>
      <c r="L63" s="128">
        <v>5622</v>
      </c>
      <c r="M63" s="95"/>
      <c r="O63" s="86" t="str">
        <f t="shared" si="5"/>
        <v>422</v>
      </c>
      <c r="P63" s="86" t="str">
        <f t="shared" si="6"/>
        <v>42</v>
      </c>
      <c r="Q63" s="86" t="str">
        <f t="shared" si="7"/>
        <v>52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11</v>
      </c>
      <c r="D64" s="91" t="str">
        <f t="shared" si="1"/>
        <v>Opći prihodi i primici</v>
      </c>
      <c r="E64" s="96">
        <v>3111</v>
      </c>
      <c r="F64" s="91" t="str">
        <f t="shared" si="2"/>
        <v>Plaće za redovan rad</v>
      </c>
      <c r="G64" s="129" t="s">
        <v>1878</v>
      </c>
      <c r="H64" s="91" t="str">
        <f t="shared" si="3"/>
        <v>PRAVOMOĆNE SUDSKE PRESUDE</v>
      </c>
      <c r="I64" s="91" t="str">
        <f t="shared" si="4"/>
        <v>0942</v>
      </c>
      <c r="J64" s="128">
        <v>52021</v>
      </c>
      <c r="K64" s="128">
        <v>52021</v>
      </c>
      <c r="L64" s="128">
        <v>52021</v>
      </c>
      <c r="M64" s="95"/>
      <c r="O64" s="86" t="str">
        <f t="shared" si="5"/>
        <v>311</v>
      </c>
      <c r="P64" s="86" t="str">
        <f t="shared" si="6"/>
        <v>31</v>
      </c>
      <c r="Q64" s="86" t="str">
        <f t="shared" si="7"/>
        <v>11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3691</v>
      </c>
      <c r="F65" s="91" t="str">
        <f t="shared" si="2"/>
        <v>Tekući prijenosi između proračunskih korisnika istog proraču</v>
      </c>
      <c r="G65" s="129" t="s">
        <v>174</v>
      </c>
      <c r="H65" s="91" t="str">
        <f t="shared" si="3"/>
        <v>REDOVNA DJELATNOST SVEUČILIŠTA U RIJECI (IZ EVIDENCIJSKIH PRIHODA)</v>
      </c>
      <c r="I65" s="91" t="str">
        <f t="shared" si="4"/>
        <v>0942</v>
      </c>
      <c r="J65" s="128">
        <v>9421</v>
      </c>
      <c r="K65" s="128">
        <v>9421</v>
      </c>
      <c r="L65" s="128">
        <v>9421</v>
      </c>
      <c r="M65" s="95" t="s">
        <v>5311</v>
      </c>
      <c r="O65" s="86" t="str">
        <f t="shared" si="5"/>
        <v>369</v>
      </c>
      <c r="P65" s="86" t="str">
        <f t="shared" si="6"/>
        <v>36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31</v>
      </c>
      <c r="D66" s="91" t="str">
        <f t="shared" si="1"/>
        <v>Vlastiti prihodi</v>
      </c>
      <c r="E66" s="96">
        <v>3691</v>
      </c>
      <c r="F66" s="91" t="str">
        <f t="shared" si="2"/>
        <v>Tekući prijenosi između proračunskih korisnika istog proraču</v>
      </c>
      <c r="G66" s="129" t="s">
        <v>174</v>
      </c>
      <c r="H66" s="91" t="str">
        <f t="shared" si="3"/>
        <v>REDOVNA DJELATNOST SVEUČILIŠTA U RIJECI (IZ EVIDENCIJSKIH PRIHODA)</v>
      </c>
      <c r="I66" s="91" t="str">
        <f t="shared" si="4"/>
        <v>0942</v>
      </c>
      <c r="J66" s="128">
        <v>3982</v>
      </c>
      <c r="K66" s="128">
        <v>1500</v>
      </c>
      <c r="L66" s="128">
        <v>1500</v>
      </c>
      <c r="M66" s="95" t="s">
        <v>5311</v>
      </c>
      <c r="O66" s="86" t="str">
        <f t="shared" si="5"/>
        <v>369</v>
      </c>
      <c r="P66" s="86" t="str">
        <f t="shared" si="6"/>
        <v>36</v>
      </c>
      <c r="Q66" s="86" t="str">
        <f t="shared" si="7"/>
        <v>31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3213</v>
      </c>
      <c r="F67" s="91" t="str">
        <f t="shared" si="2"/>
        <v>Stručno usavršavanje zaposlenika</v>
      </c>
      <c r="G67" s="129" t="s">
        <v>174</v>
      </c>
      <c r="H67" s="91" t="str">
        <f t="shared" si="3"/>
        <v>REDOVNA DJELATNOST SVEUČILIŠTA U RIJECI (IZ EVIDENCIJSKIH PRIHODA)</v>
      </c>
      <c r="I67" s="91" t="str">
        <f t="shared" si="4"/>
        <v>0942</v>
      </c>
      <c r="J67" s="128">
        <v>10000</v>
      </c>
      <c r="K67" s="128">
        <v>10000</v>
      </c>
      <c r="L67" s="128">
        <v>10000</v>
      </c>
      <c r="M67" s="95"/>
      <c r="O67" s="86" t="str">
        <f t="shared" si="5"/>
        <v>321</v>
      </c>
      <c r="P67" s="86" t="str">
        <f t="shared" si="6"/>
        <v>32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3811</v>
      </c>
      <c r="F68" s="91" t="str">
        <f t="shared" ref="F68:F131" si="14">IFERROR(VLOOKUP(E68,$V$5:$X$129,2,FALSE),"")</f>
        <v>Tekuće donacije u novcu</v>
      </c>
      <c r="G68" s="129" t="s">
        <v>174</v>
      </c>
      <c r="H68" s="91" t="str">
        <f t="shared" ref="H68:H131" si="15">IFERROR(VLOOKUP(G68,$AB$6:$AC$327,2,FALSE),"")</f>
        <v>REDOVNA DJELATNOST SVEUČILIŠTA U RIJECI (IZ EVIDENCIJSKIH PRIHODA)</v>
      </c>
      <c r="I68" s="91" t="str">
        <f t="shared" ref="I68:I131" si="16">IFERROR(VLOOKUP(G68,$AB$6:$AF$327,3,FALSE),"")</f>
        <v>0942</v>
      </c>
      <c r="J68" s="128">
        <v>3000</v>
      </c>
      <c r="K68" s="128">
        <v>3000</v>
      </c>
      <c r="L68" s="128">
        <v>3000</v>
      </c>
      <c r="M68" s="95"/>
      <c r="O68" s="86" t="str">
        <f t="shared" ref="O68:O131" si="17">LEFT(E68,3)</f>
        <v>381</v>
      </c>
      <c r="P68" s="86" t="str">
        <f t="shared" ref="P68:P131" si="18">LEFT(E68,2)</f>
        <v>38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52</v>
      </c>
      <c r="D69" s="91" t="str">
        <f t="shared" si="13"/>
        <v>Ostale pomoći</v>
      </c>
      <c r="E69" s="96">
        <v>3213</v>
      </c>
      <c r="F69" s="91" t="str">
        <f t="shared" si="14"/>
        <v>Stručno usavršavanje zaposlenika</v>
      </c>
      <c r="G69" s="129" t="s">
        <v>174</v>
      </c>
      <c r="H69" s="91" t="str">
        <f t="shared" si="15"/>
        <v>REDOVNA DJELATNOST SVEUČILIŠTA U RIJECI (IZ EVIDENCIJSKIH PRIHODA)</v>
      </c>
      <c r="I69" s="91" t="str">
        <f t="shared" si="16"/>
        <v>0942</v>
      </c>
      <c r="J69" s="128">
        <v>5000</v>
      </c>
      <c r="K69" s="128">
        <v>5000</v>
      </c>
      <c r="L69" s="128">
        <v>5000</v>
      </c>
      <c r="M69" s="95"/>
      <c r="O69" s="86" t="str">
        <f t="shared" si="17"/>
        <v>321</v>
      </c>
      <c r="P69" s="86" t="str">
        <f t="shared" si="18"/>
        <v>32</v>
      </c>
      <c r="Q69" s="86" t="str">
        <f t="shared" si="19"/>
        <v>52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/>
      </c>
      <c r="B70" s="90" t="str">
        <f>IF(C70="","",VLOOKUP('OPĆI DIO'!$C$3,'OPĆI DIO'!$L$6:$U$138,9,FALSE))</f>
        <v/>
      </c>
      <c r="C70" s="96"/>
      <c r="D70" s="91" t="str">
        <f t="shared" si="13"/>
        <v/>
      </c>
      <c r="E70" s="96"/>
      <c r="F70" s="91" t="str">
        <f t="shared" si="14"/>
        <v/>
      </c>
      <c r="G70" s="129"/>
      <c r="H70" s="91" t="str">
        <f t="shared" si="15"/>
        <v/>
      </c>
      <c r="I70" s="91" t="str">
        <f t="shared" si="16"/>
        <v/>
      </c>
      <c r="J70" s="128"/>
      <c r="K70" s="128"/>
      <c r="L70" s="128"/>
      <c r="M70" s="95"/>
      <c r="O70" s="86" t="str">
        <f t="shared" si="17"/>
        <v/>
      </c>
      <c r="P70" s="86" t="str">
        <f t="shared" si="18"/>
        <v/>
      </c>
      <c r="Q70" s="86" t="str">
        <f t="shared" si="19"/>
        <v/>
      </c>
      <c r="R70" s="86" t="str">
        <f t="shared" si="20"/>
        <v/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/>
      </c>
      <c r="B71" s="90" t="str">
        <f>IF(C71="","",VLOOKUP('OPĆI DIO'!$C$3,'OPĆI DIO'!$L$6:$U$138,9,FALSE))</f>
        <v/>
      </c>
      <c r="C71" s="96"/>
      <c r="D71" s="91" t="str">
        <f t="shared" si="13"/>
        <v/>
      </c>
      <c r="E71" s="96"/>
      <c r="F71" s="91" t="str">
        <f t="shared" si="14"/>
        <v/>
      </c>
      <c r="G71" s="129"/>
      <c r="H71" s="91" t="str">
        <f t="shared" si="15"/>
        <v/>
      </c>
      <c r="I71" s="91" t="str">
        <f t="shared" si="16"/>
        <v/>
      </c>
      <c r="J71" s="128"/>
      <c r="K71" s="128"/>
      <c r="L71" s="128"/>
      <c r="M71" s="95"/>
      <c r="O71" s="86" t="str">
        <f t="shared" si="17"/>
        <v/>
      </c>
      <c r="P71" s="86" t="str">
        <f t="shared" si="18"/>
        <v/>
      </c>
      <c r="Q71" s="86" t="str">
        <f t="shared" si="19"/>
        <v/>
      </c>
      <c r="R71" s="86" t="str">
        <f t="shared" si="20"/>
        <v/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/>
      </c>
      <c r="B72" s="90" t="str">
        <f>IF(C72="","",VLOOKUP('OPĆI DIO'!$C$3,'OPĆI DIO'!$L$6:$U$138,9,FALSE))</f>
        <v/>
      </c>
      <c r="C72" s="96"/>
      <c r="D72" s="91" t="str">
        <f t="shared" si="13"/>
        <v/>
      </c>
      <c r="E72" s="96"/>
      <c r="F72" s="91" t="str">
        <f t="shared" si="14"/>
        <v/>
      </c>
      <c r="G72" s="129"/>
      <c r="H72" s="91" t="str">
        <f t="shared" si="15"/>
        <v/>
      </c>
      <c r="I72" s="91" t="str">
        <f t="shared" si="16"/>
        <v/>
      </c>
      <c r="J72" s="128"/>
      <c r="K72" s="128"/>
      <c r="L72" s="128"/>
      <c r="M72" s="95"/>
      <c r="O72" s="86" t="str">
        <f t="shared" si="17"/>
        <v/>
      </c>
      <c r="P72" s="86" t="str">
        <f t="shared" si="18"/>
        <v/>
      </c>
      <c r="Q72" s="86" t="str">
        <f t="shared" si="19"/>
        <v/>
      </c>
      <c r="R72" s="86" t="str">
        <f t="shared" si="20"/>
        <v/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/>
      </c>
      <c r="B73" s="90" t="str">
        <f>IF(C73="","",VLOOKUP('OPĆI DIO'!$C$3,'OPĆI DIO'!$L$6:$U$138,9,FALSE))</f>
        <v/>
      </c>
      <c r="C73" s="96"/>
      <c r="D73" s="91" t="str">
        <f t="shared" si="13"/>
        <v/>
      </c>
      <c r="E73" s="96"/>
      <c r="F73" s="91" t="str">
        <f t="shared" si="14"/>
        <v/>
      </c>
      <c r="G73" s="129"/>
      <c r="H73" s="91" t="str">
        <f t="shared" si="15"/>
        <v/>
      </c>
      <c r="I73" s="91" t="str">
        <f t="shared" si="16"/>
        <v/>
      </c>
      <c r="J73" s="128"/>
      <c r="K73" s="128"/>
      <c r="L73" s="128"/>
      <c r="M73" s="95"/>
      <c r="O73" s="86" t="str">
        <f t="shared" si="17"/>
        <v/>
      </c>
      <c r="P73" s="86" t="str">
        <f t="shared" si="18"/>
        <v/>
      </c>
      <c r="Q73" s="86" t="str">
        <f t="shared" si="19"/>
        <v/>
      </c>
      <c r="R73" s="86" t="str">
        <f t="shared" si="20"/>
        <v/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/>
      </c>
      <c r="B74" s="90" t="str">
        <f>IF(C74="","",VLOOKUP('OPĆI DIO'!$C$3,'OPĆI DIO'!$L$6:$U$138,9,FALSE))</f>
        <v/>
      </c>
      <c r="C74" s="96"/>
      <c r="D74" s="91" t="str">
        <f t="shared" si="13"/>
        <v/>
      </c>
      <c r="E74" s="96"/>
      <c r="F74" s="91" t="str">
        <f t="shared" si="14"/>
        <v/>
      </c>
      <c r="G74" s="129"/>
      <c r="H74" s="91" t="str">
        <f t="shared" si="15"/>
        <v/>
      </c>
      <c r="I74" s="91" t="str">
        <f t="shared" si="16"/>
        <v/>
      </c>
      <c r="J74" s="128"/>
      <c r="K74" s="128"/>
      <c r="L74" s="128"/>
      <c r="M74" s="95"/>
      <c r="O74" s="86" t="str">
        <f t="shared" si="17"/>
        <v/>
      </c>
      <c r="P74" s="86" t="str">
        <f t="shared" si="18"/>
        <v/>
      </c>
      <c r="Q74" s="86" t="str">
        <f t="shared" si="19"/>
        <v/>
      </c>
      <c r="R74" s="86" t="str">
        <f t="shared" si="20"/>
        <v/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/>
      </c>
      <c r="B75" s="90" t="str">
        <f>IF(C75="","",VLOOKUP('OPĆI DIO'!$C$3,'OPĆI DIO'!$L$6:$U$138,9,FALSE))</f>
        <v/>
      </c>
      <c r="C75" s="96"/>
      <c r="D75" s="91" t="str">
        <f t="shared" si="13"/>
        <v/>
      </c>
      <c r="E75" s="96"/>
      <c r="F75" s="91" t="str">
        <f t="shared" si="14"/>
        <v/>
      </c>
      <c r="G75" s="129"/>
      <c r="H75" s="91" t="str">
        <f t="shared" si="15"/>
        <v/>
      </c>
      <c r="I75" s="91" t="str">
        <f t="shared" si="16"/>
        <v/>
      </c>
      <c r="J75" s="128"/>
      <c r="K75" s="128"/>
      <c r="L75" s="128"/>
      <c r="M75" s="95"/>
      <c r="O75" s="86" t="str">
        <f t="shared" si="17"/>
        <v/>
      </c>
      <c r="P75" s="86" t="str">
        <f t="shared" si="18"/>
        <v/>
      </c>
      <c r="Q75" s="86" t="str">
        <f t="shared" si="19"/>
        <v/>
      </c>
      <c r="R75" s="86" t="str">
        <f t="shared" si="20"/>
        <v/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/>
      </c>
      <c r="B76" s="90" t="str">
        <f>IF(C76="","",VLOOKUP('OPĆI DIO'!$C$3,'OPĆI DIO'!$L$6:$U$138,9,FALSE))</f>
        <v/>
      </c>
      <c r="C76" s="96"/>
      <c r="D76" s="91" t="str">
        <f t="shared" si="13"/>
        <v/>
      </c>
      <c r="E76" s="96"/>
      <c r="F76" s="91" t="str">
        <f t="shared" si="14"/>
        <v/>
      </c>
      <c r="G76" s="129"/>
      <c r="H76" s="91" t="str">
        <f t="shared" si="15"/>
        <v/>
      </c>
      <c r="I76" s="91" t="str">
        <f t="shared" si="16"/>
        <v/>
      </c>
      <c r="J76" s="128"/>
      <c r="K76" s="128"/>
      <c r="L76" s="128"/>
      <c r="M76" s="95"/>
      <c r="O76" s="86" t="str">
        <f t="shared" si="17"/>
        <v/>
      </c>
      <c r="P76" s="86" t="str">
        <f t="shared" si="18"/>
        <v/>
      </c>
      <c r="Q76" s="86" t="str">
        <f t="shared" si="19"/>
        <v/>
      </c>
      <c r="R76" s="86" t="str">
        <f t="shared" si="20"/>
        <v/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/>
      </c>
      <c r="B77" s="90" t="str">
        <f>IF(C77="","",VLOOKUP('OPĆI DIO'!$C$3,'OPĆI DIO'!$L$6:$U$138,9,FALSE))</f>
        <v/>
      </c>
      <c r="C77" s="96"/>
      <c r="D77" s="91" t="str">
        <f t="shared" si="13"/>
        <v/>
      </c>
      <c r="E77" s="96"/>
      <c r="F77" s="91" t="str">
        <f t="shared" si="14"/>
        <v/>
      </c>
      <c r="G77" s="129"/>
      <c r="H77" s="91" t="str">
        <f t="shared" si="15"/>
        <v/>
      </c>
      <c r="I77" s="91" t="str">
        <f t="shared" si="16"/>
        <v/>
      </c>
      <c r="J77" s="128"/>
      <c r="K77" s="128"/>
      <c r="L77" s="128"/>
      <c r="M77" s="95"/>
      <c r="O77" s="86" t="str">
        <f t="shared" si="17"/>
        <v/>
      </c>
      <c r="P77" s="86" t="str">
        <f t="shared" si="18"/>
        <v/>
      </c>
      <c r="Q77" s="86" t="str">
        <f t="shared" si="19"/>
        <v/>
      </c>
      <c r="R77" s="86" t="str">
        <f t="shared" si="20"/>
        <v/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/>
      </c>
      <c r="B78" s="90" t="str">
        <f>IF(C78="","",VLOOKUP('OPĆI DIO'!$C$3,'OPĆI DIO'!$L$6:$U$138,9,FALSE))</f>
        <v/>
      </c>
      <c r="C78" s="96"/>
      <c r="D78" s="91" t="str">
        <f t="shared" si="13"/>
        <v/>
      </c>
      <c r="E78" s="96"/>
      <c r="F78" s="91" t="str">
        <f t="shared" si="14"/>
        <v/>
      </c>
      <c r="G78" s="129"/>
      <c r="H78" s="91" t="str">
        <f t="shared" si="15"/>
        <v/>
      </c>
      <c r="I78" s="91" t="str">
        <f t="shared" si="16"/>
        <v/>
      </c>
      <c r="J78" s="128"/>
      <c r="K78" s="128"/>
      <c r="L78" s="128"/>
      <c r="M78" s="95"/>
      <c r="O78" s="86" t="str">
        <f t="shared" si="17"/>
        <v/>
      </c>
      <c r="P78" s="86" t="str">
        <f t="shared" si="18"/>
        <v/>
      </c>
      <c r="Q78" s="86" t="str">
        <f t="shared" si="19"/>
        <v/>
      </c>
      <c r="R78" s="86" t="str">
        <f t="shared" si="20"/>
        <v/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/>
      </c>
      <c r="B79" s="90" t="str">
        <f>IF(C79="","",VLOOKUP('OPĆI DIO'!$C$3,'OPĆI DIO'!$L$6:$U$138,9,FALSE))</f>
        <v/>
      </c>
      <c r="C79" s="96"/>
      <c r="D79" s="91" t="str">
        <f t="shared" si="13"/>
        <v/>
      </c>
      <c r="E79" s="96"/>
      <c r="F79" s="91" t="str">
        <f t="shared" si="14"/>
        <v/>
      </c>
      <c r="G79" s="129"/>
      <c r="H79" s="91" t="str">
        <f t="shared" si="15"/>
        <v/>
      </c>
      <c r="I79" s="91" t="str">
        <f t="shared" si="16"/>
        <v/>
      </c>
      <c r="J79" s="128"/>
      <c r="K79" s="128"/>
      <c r="L79" s="128"/>
      <c r="M79" s="95"/>
      <c r="O79" s="86" t="str">
        <f t="shared" si="17"/>
        <v/>
      </c>
      <c r="P79" s="86" t="str">
        <f t="shared" si="18"/>
        <v/>
      </c>
      <c r="Q79" s="86" t="str">
        <f t="shared" si="19"/>
        <v/>
      </c>
      <c r="R79" s="86" t="str">
        <f t="shared" si="20"/>
        <v/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/>
      </c>
      <c r="B80" s="90" t="str">
        <f>IF(C80="","",VLOOKUP('OPĆI DIO'!$C$3,'OPĆI DIO'!$L$6:$U$138,9,FALSE))</f>
        <v/>
      </c>
      <c r="C80" s="96"/>
      <c r="D80" s="91" t="str">
        <f t="shared" si="13"/>
        <v/>
      </c>
      <c r="E80" s="96"/>
      <c r="F80" s="91" t="str">
        <f t="shared" si="14"/>
        <v/>
      </c>
      <c r="G80" s="129"/>
      <c r="H80" s="91" t="str">
        <f t="shared" si="15"/>
        <v/>
      </c>
      <c r="I80" s="91" t="str">
        <f t="shared" si="16"/>
        <v/>
      </c>
      <c r="J80" s="128"/>
      <c r="K80" s="128"/>
      <c r="L80" s="128"/>
      <c r="M80" s="95"/>
      <c r="O80" s="86" t="str">
        <f t="shared" si="17"/>
        <v/>
      </c>
      <c r="P80" s="86" t="str">
        <f t="shared" si="18"/>
        <v/>
      </c>
      <c r="Q80" s="86" t="str">
        <f t="shared" si="19"/>
        <v/>
      </c>
      <c r="R80" s="86" t="str">
        <f t="shared" si="20"/>
        <v/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/>
      </c>
      <c r="B81" s="90" t="str">
        <f>IF(C81="","",VLOOKUP('OPĆI DIO'!$C$3,'OPĆI DIO'!$L$6:$U$138,9,FALSE))</f>
        <v/>
      </c>
      <c r="C81" s="96"/>
      <c r="D81" s="91" t="str">
        <f t="shared" si="13"/>
        <v/>
      </c>
      <c r="E81" s="96"/>
      <c r="F81" s="91" t="str">
        <f t="shared" si="14"/>
        <v/>
      </c>
      <c r="G81" s="129"/>
      <c r="H81" s="91" t="str">
        <f t="shared" si="15"/>
        <v/>
      </c>
      <c r="I81" s="91" t="str">
        <f t="shared" si="16"/>
        <v/>
      </c>
      <c r="J81" s="128"/>
      <c r="K81" s="128"/>
      <c r="L81" s="128"/>
      <c r="M81" s="95"/>
      <c r="O81" s="86" t="str">
        <f t="shared" si="17"/>
        <v/>
      </c>
      <c r="P81" s="86" t="str">
        <f t="shared" si="18"/>
        <v/>
      </c>
      <c r="Q81" s="86" t="str">
        <f t="shared" si="19"/>
        <v/>
      </c>
      <c r="R81" s="86" t="str">
        <f t="shared" si="20"/>
        <v/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3"/>
        <v/>
      </c>
      <c r="E82" s="96"/>
      <c r="F82" s="91" t="str">
        <f t="shared" si="14"/>
        <v/>
      </c>
      <c r="G82" s="129"/>
      <c r="H82" s="91" t="str">
        <f t="shared" si="15"/>
        <v/>
      </c>
      <c r="I82" s="91" t="str">
        <f t="shared" si="16"/>
        <v/>
      </c>
      <c r="J82" s="128"/>
      <c r="K82" s="128"/>
      <c r="L82" s="128"/>
      <c r="M82" s="95"/>
      <c r="O82" s="86" t="str">
        <f t="shared" si="17"/>
        <v/>
      </c>
      <c r="P82" s="86" t="str">
        <f t="shared" si="18"/>
        <v/>
      </c>
      <c r="Q82" s="86" t="str">
        <f t="shared" si="19"/>
        <v/>
      </c>
      <c r="R82" s="86" t="str">
        <f t="shared" si="20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3"/>
        <v/>
      </c>
      <c r="E83" s="96"/>
      <c r="F83" s="91" t="str">
        <f t="shared" si="14"/>
        <v/>
      </c>
      <c r="G83" s="129"/>
      <c r="H83" s="91" t="str">
        <f t="shared" si="15"/>
        <v/>
      </c>
      <c r="I83" s="91" t="str">
        <f t="shared" si="16"/>
        <v/>
      </c>
      <c r="J83" s="128"/>
      <c r="K83" s="128"/>
      <c r="L83" s="128"/>
      <c r="M83" s="95"/>
      <c r="O83" s="86" t="str">
        <f t="shared" si="17"/>
        <v/>
      </c>
      <c r="P83" s="86" t="str">
        <f t="shared" si="18"/>
        <v/>
      </c>
      <c r="Q83" s="86" t="str">
        <f t="shared" si="19"/>
        <v/>
      </c>
      <c r="R83" s="86" t="str">
        <f t="shared" si="20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3"/>
        <v/>
      </c>
      <c r="E84" s="96"/>
      <c r="F84" s="91" t="str">
        <f t="shared" si="14"/>
        <v/>
      </c>
      <c r="G84" s="129"/>
      <c r="H84" s="91" t="str">
        <f t="shared" si="15"/>
        <v/>
      </c>
      <c r="I84" s="91" t="str">
        <f t="shared" si="16"/>
        <v/>
      </c>
      <c r="J84" s="128"/>
      <c r="K84" s="128"/>
      <c r="L84" s="128"/>
      <c r="M84" s="95"/>
      <c r="O84" s="86" t="str">
        <f t="shared" si="17"/>
        <v/>
      </c>
      <c r="P84" s="86" t="str">
        <f t="shared" si="18"/>
        <v/>
      </c>
      <c r="Q84" s="86" t="str">
        <f t="shared" si="19"/>
        <v/>
      </c>
      <c r="R84" s="86" t="str">
        <f t="shared" si="20"/>
        <v/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7835693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681807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8517500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8517500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H13" sqref="H13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561</v>
      </c>
      <c r="B3" s="91" t="str">
        <f t="shared" ref="B3" si="0">IFERROR(VLOOKUP(A3,$U$6:$V$23,2,FALSE),"")</f>
        <v>Europski socijalni fond (ESF)</v>
      </c>
      <c r="C3" s="96">
        <v>3111</v>
      </c>
      <c r="D3" s="91" t="str">
        <f>IFERROR(VLOOKUP(C3,$X$5:$Z$129,2,FALSE),"")</f>
        <v>Plaće za redovan rad</v>
      </c>
      <c r="E3" s="129" t="s">
        <v>876</v>
      </c>
      <c r="F3" s="91" t="str">
        <f>IFERROR(VLOOKUP(E3,$AD$6:$AE$1090,2,FALSE),"")</f>
        <v>Razvoj, unapređenje i provedba stručne prakse u visokom obrazovanju</v>
      </c>
      <c r="G3" s="91" t="str">
        <f>IFERROR(VLOOKUP(E3,$AD$6:$AG$1090,4,FALSE),"")</f>
        <v>0942</v>
      </c>
      <c r="H3" s="128">
        <v>11796</v>
      </c>
      <c r="I3" s="128">
        <v>0</v>
      </c>
      <c r="J3" s="128">
        <v>0</v>
      </c>
      <c r="K3" s="143" t="s">
        <v>5279</v>
      </c>
      <c r="L3" s="142">
        <v>43899</v>
      </c>
      <c r="M3" s="142">
        <v>44994</v>
      </c>
      <c r="N3" s="143" t="s">
        <v>5281</v>
      </c>
      <c r="O3" s="143" t="s">
        <v>5282</v>
      </c>
      <c r="P3" s="95"/>
      <c r="R3" s="86" t="str">
        <f>LEFT(C3,3)</f>
        <v>311</v>
      </c>
      <c r="S3" s="86" t="str">
        <f>LEFT(C3,2)</f>
        <v>31</v>
      </c>
      <c r="T3" s="86" t="str">
        <f>MID(G3,2,2)</f>
        <v>94</v>
      </c>
    </row>
    <row r="4" spans="1:33">
      <c r="A4" s="96">
        <v>12</v>
      </c>
      <c r="B4" s="91" t="str">
        <f t="shared" ref="B4:B67" si="1">IFERROR(VLOOKUP(A4,$U$6:$V$23,2,FALSE),"")</f>
        <v>Sredstva učešća za pomoći</v>
      </c>
      <c r="C4" s="96">
        <v>3111</v>
      </c>
      <c r="D4" s="91" t="str">
        <f t="shared" ref="D4:D67" si="2">IFERROR(VLOOKUP(C4,$X$5:$Z$129,2,FALSE),"")</f>
        <v>Plaće za redovan rad</v>
      </c>
      <c r="E4" s="129" t="s">
        <v>876</v>
      </c>
      <c r="F4" s="91" t="str">
        <f t="shared" ref="F4:F67" si="3">IFERROR(VLOOKUP(E4,$AD$6:$AE$1090,2,FALSE),"")</f>
        <v>Razvoj, unapređenje i provedba stručne prakse u visokom obrazovanju</v>
      </c>
      <c r="G4" s="91" t="str">
        <f t="shared" ref="G4:G67" si="4">IFERROR(VLOOKUP(E4,$AD$6:$AG$1090,4,FALSE),"")</f>
        <v>0942</v>
      </c>
      <c r="H4" s="128">
        <v>2273</v>
      </c>
      <c r="I4" s="128">
        <v>0</v>
      </c>
      <c r="J4" s="128">
        <v>0</v>
      </c>
      <c r="K4" s="143" t="s">
        <v>5279</v>
      </c>
      <c r="L4" s="142">
        <v>43899</v>
      </c>
      <c r="M4" s="142">
        <v>44994</v>
      </c>
      <c r="N4" s="143" t="s">
        <v>5281</v>
      </c>
      <c r="O4" s="143" t="s">
        <v>5280</v>
      </c>
      <c r="P4" s="95"/>
      <c r="R4" s="86" t="str">
        <f t="shared" ref="R4:R67" si="5">LEFT(C4,3)</f>
        <v>311</v>
      </c>
      <c r="S4" s="86" t="str">
        <f t="shared" ref="S4:S67" si="6">LEFT(C4,2)</f>
        <v>31</v>
      </c>
      <c r="T4" s="86" t="str">
        <f t="shared" ref="T4:T67" si="7">MID(G4,2,2)</f>
        <v>94</v>
      </c>
      <c r="X4" s="92"/>
      <c r="Y4" s="92"/>
    </row>
    <row r="5" spans="1:33">
      <c r="A5" s="96">
        <v>561</v>
      </c>
      <c r="B5" s="91" t="str">
        <f t="shared" si="1"/>
        <v>Europski socijalni fond (ESF)</v>
      </c>
      <c r="C5" s="96">
        <v>3237</v>
      </c>
      <c r="D5" s="91" t="str">
        <f t="shared" si="2"/>
        <v>Intelektualne i osobne usluge</v>
      </c>
      <c r="E5" s="129" t="s">
        <v>876</v>
      </c>
      <c r="F5" s="91" t="str">
        <f t="shared" si="3"/>
        <v>Razvoj, unapređenje i provedba stručne prakse u visokom obrazovanju</v>
      </c>
      <c r="G5" s="91" t="str">
        <f t="shared" si="4"/>
        <v>0942</v>
      </c>
      <c r="H5" s="128">
        <v>16983</v>
      </c>
      <c r="I5" s="128">
        <v>0</v>
      </c>
      <c r="J5" s="128">
        <v>0</v>
      </c>
      <c r="K5" s="143" t="s">
        <v>5279</v>
      </c>
      <c r="L5" s="142">
        <v>43899</v>
      </c>
      <c r="M5" s="142">
        <v>44994</v>
      </c>
      <c r="N5" s="143" t="s">
        <v>5281</v>
      </c>
      <c r="O5" s="143" t="s">
        <v>5282</v>
      </c>
      <c r="P5" s="95"/>
      <c r="R5" s="86" t="str">
        <f t="shared" si="5"/>
        <v>323</v>
      </c>
      <c r="S5" s="86" t="str">
        <f t="shared" si="6"/>
        <v>32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12</v>
      </c>
      <c r="B6" s="91" t="str">
        <f t="shared" si="1"/>
        <v>Sredstva učešća za pomoći</v>
      </c>
      <c r="C6" s="96">
        <v>3237</v>
      </c>
      <c r="D6" s="91" t="str">
        <f t="shared" si="2"/>
        <v>Intelektualne i osobne usluge</v>
      </c>
      <c r="E6" s="129" t="s">
        <v>876</v>
      </c>
      <c r="F6" s="91" t="str">
        <f t="shared" si="3"/>
        <v>Razvoj, unapređenje i provedba stručne prakse u visokom obrazovanju</v>
      </c>
      <c r="G6" s="91" t="str">
        <f t="shared" si="4"/>
        <v>0942</v>
      </c>
      <c r="H6" s="128">
        <v>2925</v>
      </c>
      <c r="I6" s="128">
        <v>0</v>
      </c>
      <c r="J6" s="128">
        <v>0</v>
      </c>
      <c r="K6" s="143" t="s">
        <v>5279</v>
      </c>
      <c r="L6" s="142">
        <v>43899</v>
      </c>
      <c r="M6" s="142">
        <v>44994</v>
      </c>
      <c r="N6" s="143" t="s">
        <v>5281</v>
      </c>
      <c r="O6" s="143" t="s">
        <v>5280</v>
      </c>
      <c r="P6" s="95"/>
      <c r="R6" s="86" t="str">
        <f t="shared" si="5"/>
        <v>323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561</v>
      </c>
      <c r="B7" s="91" t="str">
        <f t="shared" si="1"/>
        <v>Europski socijalni fond (ESF)</v>
      </c>
      <c r="C7" s="96">
        <v>3211</v>
      </c>
      <c r="D7" s="91" t="str">
        <f t="shared" si="2"/>
        <v>Službena putovanja</v>
      </c>
      <c r="E7" s="129" t="s">
        <v>876</v>
      </c>
      <c r="F7" s="91" t="str">
        <f t="shared" si="3"/>
        <v>Razvoj, unapređenje i provedba stručne prakse u visokom obrazovanju</v>
      </c>
      <c r="G7" s="91" t="str">
        <f t="shared" si="4"/>
        <v>0942</v>
      </c>
      <c r="H7" s="128">
        <v>12750</v>
      </c>
      <c r="I7" s="128">
        <v>0</v>
      </c>
      <c r="J7" s="128">
        <v>0</v>
      </c>
      <c r="K7" s="143" t="s">
        <v>5279</v>
      </c>
      <c r="L7" s="142">
        <v>43899</v>
      </c>
      <c r="M7" s="142">
        <v>44994</v>
      </c>
      <c r="N7" s="143" t="s">
        <v>5281</v>
      </c>
      <c r="O7" s="143" t="s">
        <v>5280</v>
      </c>
      <c r="P7" s="95"/>
      <c r="R7" s="86" t="str">
        <f t="shared" si="5"/>
        <v>321</v>
      </c>
      <c r="S7" s="86" t="str">
        <f t="shared" si="6"/>
        <v>32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12</v>
      </c>
      <c r="B8" s="91" t="str">
        <f t="shared" si="1"/>
        <v>Sredstva učešća za pomoći</v>
      </c>
      <c r="C8" s="96">
        <v>3211</v>
      </c>
      <c r="D8" s="91" t="str">
        <f t="shared" si="2"/>
        <v>Službena putovanja</v>
      </c>
      <c r="E8" s="129" t="s">
        <v>876</v>
      </c>
      <c r="F8" s="91" t="str">
        <f t="shared" si="3"/>
        <v>Razvoj, unapređenje i provedba stručne prakse u visokom obrazovanju</v>
      </c>
      <c r="G8" s="91" t="str">
        <f t="shared" si="4"/>
        <v>0942</v>
      </c>
      <c r="H8" s="128">
        <v>2250</v>
      </c>
      <c r="I8" s="128">
        <v>0</v>
      </c>
      <c r="J8" s="128">
        <v>0</v>
      </c>
      <c r="K8" s="143" t="s">
        <v>5279</v>
      </c>
      <c r="L8" s="142">
        <v>43899</v>
      </c>
      <c r="M8" s="142">
        <v>44994</v>
      </c>
      <c r="N8" s="143" t="s">
        <v>5281</v>
      </c>
      <c r="O8" s="143" t="s">
        <v>5280</v>
      </c>
      <c r="P8" s="95"/>
      <c r="R8" s="86" t="str">
        <f t="shared" si="5"/>
        <v>321</v>
      </c>
      <c r="S8" s="86" t="str">
        <f t="shared" si="6"/>
        <v>32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561</v>
      </c>
      <c r="B9" s="91" t="str">
        <f t="shared" si="1"/>
        <v>Europski socijalni fond (ESF)</v>
      </c>
      <c r="C9" s="96">
        <v>4221</v>
      </c>
      <c r="D9" s="91" t="str">
        <f t="shared" si="2"/>
        <v>Uredska oprema i namještaj</v>
      </c>
      <c r="E9" s="129" t="s">
        <v>876</v>
      </c>
      <c r="F9" s="91" t="str">
        <f t="shared" si="3"/>
        <v>Razvoj, unapređenje i provedba stručne prakse u visokom obrazovanju</v>
      </c>
      <c r="G9" s="91" t="str">
        <f t="shared" si="4"/>
        <v>0942</v>
      </c>
      <c r="H9" s="128">
        <v>22612</v>
      </c>
      <c r="I9" s="128">
        <v>0</v>
      </c>
      <c r="J9" s="128">
        <v>0</v>
      </c>
      <c r="K9" s="143" t="s">
        <v>5279</v>
      </c>
      <c r="L9" s="142">
        <v>43899</v>
      </c>
      <c r="M9" s="142">
        <v>44994</v>
      </c>
      <c r="N9" s="143" t="s">
        <v>5281</v>
      </c>
      <c r="O9" s="143" t="s">
        <v>5280</v>
      </c>
      <c r="P9" s="95"/>
      <c r="R9" s="86" t="str">
        <f t="shared" si="5"/>
        <v>422</v>
      </c>
      <c r="S9" s="86" t="str">
        <f t="shared" si="6"/>
        <v>42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12</v>
      </c>
      <c r="B10" s="91" t="str">
        <f t="shared" si="1"/>
        <v>Sredstva učešća za pomoći</v>
      </c>
      <c r="C10" s="96">
        <v>4221</v>
      </c>
      <c r="D10" s="91" t="str">
        <f t="shared" si="2"/>
        <v>Uredska oprema i namještaj</v>
      </c>
      <c r="E10" s="129" t="s">
        <v>876</v>
      </c>
      <c r="F10" s="91" t="str">
        <f t="shared" si="3"/>
        <v>Razvoj, unapređenje i provedba stručne prakse u visokom obrazovanju</v>
      </c>
      <c r="G10" s="91" t="str">
        <f t="shared" si="4"/>
        <v>0942</v>
      </c>
      <c r="H10" s="128">
        <v>4357</v>
      </c>
      <c r="I10" s="128">
        <v>0</v>
      </c>
      <c r="J10" s="128">
        <v>0</v>
      </c>
      <c r="K10" s="143" t="s">
        <v>5279</v>
      </c>
      <c r="L10" s="142">
        <v>43899</v>
      </c>
      <c r="M10" s="142">
        <v>44994</v>
      </c>
      <c r="N10" s="143" t="s">
        <v>5281</v>
      </c>
      <c r="O10" s="143" t="s">
        <v>5280</v>
      </c>
      <c r="P10" s="95"/>
      <c r="R10" s="86" t="str">
        <f t="shared" si="5"/>
        <v>422</v>
      </c>
      <c r="S10" s="86" t="str">
        <f t="shared" si="6"/>
        <v>42</v>
      </c>
      <c r="T10" s="86" t="str">
        <f t="shared" si="7"/>
        <v>94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561</v>
      </c>
      <c r="B11" s="91" t="str">
        <f t="shared" si="1"/>
        <v>Europski socijalni fond (ESF)</v>
      </c>
      <c r="C11" s="96">
        <v>3223</v>
      </c>
      <c r="D11" s="91" t="str">
        <f t="shared" si="2"/>
        <v>Energija</v>
      </c>
      <c r="E11" s="129" t="s">
        <v>874</v>
      </c>
      <c r="F11" s="91" t="str">
        <f t="shared" si="3"/>
        <v>Provedba HKO-a na razini visokog obrazovanja</v>
      </c>
      <c r="G11" s="91" t="str">
        <f t="shared" si="4"/>
        <v>0942</v>
      </c>
      <c r="H11" s="128">
        <f>86294-11866</f>
        <v>74428</v>
      </c>
      <c r="I11" s="128"/>
      <c r="J11" s="128">
        <v>0</v>
      </c>
      <c r="K11" s="143" t="s">
        <v>5283</v>
      </c>
      <c r="L11" s="142">
        <v>43546</v>
      </c>
      <c r="M11" s="142">
        <v>44642</v>
      </c>
      <c r="N11" s="143" t="s">
        <v>5281</v>
      </c>
      <c r="O11" s="143" t="s">
        <v>5284</v>
      </c>
      <c r="P11" s="95"/>
      <c r="R11" s="86" t="str">
        <f t="shared" si="5"/>
        <v>322</v>
      </c>
      <c r="S11" s="86" t="str">
        <f t="shared" si="6"/>
        <v>32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12</v>
      </c>
      <c r="B12" s="91" t="str">
        <f t="shared" si="1"/>
        <v>Sredstva učešća za pomoći</v>
      </c>
      <c r="C12" s="96">
        <v>3223</v>
      </c>
      <c r="D12" s="91" t="str">
        <f t="shared" si="2"/>
        <v>Energija</v>
      </c>
      <c r="E12" s="129" t="s">
        <v>874</v>
      </c>
      <c r="F12" s="91" t="str">
        <f t="shared" si="3"/>
        <v>Provedba HKO-a na razini visokog obrazovanja</v>
      </c>
      <c r="G12" s="91" t="str">
        <f t="shared" si="4"/>
        <v>0942</v>
      </c>
      <c r="H12" s="128">
        <f>13007-359</f>
        <v>12648</v>
      </c>
      <c r="I12" s="128"/>
      <c r="J12" s="128">
        <v>0</v>
      </c>
      <c r="K12" s="143" t="s">
        <v>5283</v>
      </c>
      <c r="L12" s="142">
        <v>43546</v>
      </c>
      <c r="M12" s="142">
        <v>44642</v>
      </c>
      <c r="N12" s="143" t="s">
        <v>5281</v>
      </c>
      <c r="O12" s="143" t="s">
        <v>5284</v>
      </c>
      <c r="P12" s="95"/>
      <c r="R12" s="86" t="str">
        <f t="shared" si="5"/>
        <v>322</v>
      </c>
      <c r="S12" s="86" t="str">
        <f t="shared" si="6"/>
        <v>32</v>
      </c>
      <c r="T12" s="86" t="str">
        <f t="shared" si="7"/>
        <v>94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51</v>
      </c>
      <c r="B13" s="91" t="str">
        <f t="shared" si="1"/>
        <v>Pomoći EU</v>
      </c>
      <c r="C13" s="96">
        <v>3111</v>
      </c>
      <c r="D13" s="91" t="str">
        <f t="shared" si="2"/>
        <v>Plaće za redovan rad</v>
      </c>
      <c r="E13" s="129" t="s">
        <v>2108</v>
      </c>
      <c r="F13" s="91" t="str">
        <f t="shared" si="3"/>
        <v>MindBot</v>
      </c>
      <c r="G13" s="91" t="str">
        <f t="shared" si="4"/>
        <v>0942</v>
      </c>
      <c r="H13" s="128">
        <v>22484</v>
      </c>
      <c r="I13" s="128">
        <v>0</v>
      </c>
      <c r="J13" s="128">
        <v>0</v>
      </c>
      <c r="K13" s="142" t="s">
        <v>5287</v>
      </c>
      <c r="L13" s="142">
        <v>43831</v>
      </c>
      <c r="M13" s="142">
        <v>44926</v>
      </c>
      <c r="N13" s="143" t="s">
        <v>5285</v>
      </c>
      <c r="O13" s="143" t="s">
        <v>5286</v>
      </c>
      <c r="P13" s="95"/>
      <c r="R13" s="86" t="str">
        <f t="shared" si="5"/>
        <v>311</v>
      </c>
      <c r="S13" s="86" t="str">
        <f t="shared" si="6"/>
        <v>31</v>
      </c>
      <c r="T13" s="86" t="str">
        <f t="shared" si="7"/>
        <v>94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51</v>
      </c>
      <c r="B14" s="91" t="str">
        <f t="shared" si="1"/>
        <v>Pomoći EU</v>
      </c>
      <c r="C14" s="96">
        <v>3211</v>
      </c>
      <c r="D14" s="91" t="str">
        <f t="shared" si="2"/>
        <v>Službena putovanja</v>
      </c>
      <c r="E14" s="129" t="s">
        <v>2108</v>
      </c>
      <c r="F14" s="91" t="str">
        <f t="shared" si="3"/>
        <v>MindBot</v>
      </c>
      <c r="G14" s="91" t="str">
        <f t="shared" si="4"/>
        <v>0942</v>
      </c>
      <c r="H14" s="128">
        <v>43785</v>
      </c>
      <c r="I14" s="128">
        <v>0</v>
      </c>
      <c r="J14" s="128">
        <v>0</v>
      </c>
      <c r="K14" s="142" t="s">
        <v>5287</v>
      </c>
      <c r="L14" s="142">
        <v>43831</v>
      </c>
      <c r="M14" s="142">
        <v>44926</v>
      </c>
      <c r="N14" s="143" t="s">
        <v>5285</v>
      </c>
      <c r="O14" s="143" t="s">
        <v>5286</v>
      </c>
      <c r="P14" s="95"/>
      <c r="R14" s="86" t="str">
        <f t="shared" si="5"/>
        <v>321</v>
      </c>
      <c r="S14" s="86" t="str">
        <f t="shared" si="6"/>
        <v>32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51</v>
      </c>
      <c r="B15" s="91" t="str">
        <f t="shared" si="1"/>
        <v>Pomoći EU</v>
      </c>
      <c r="C15" s="96">
        <v>3237</v>
      </c>
      <c r="D15" s="91" t="str">
        <f t="shared" si="2"/>
        <v>Intelektualne i osobne usluge</v>
      </c>
      <c r="E15" s="129" t="s">
        <v>2108</v>
      </c>
      <c r="F15" s="91" t="str">
        <f t="shared" si="3"/>
        <v>MindBot</v>
      </c>
      <c r="G15" s="91" t="str">
        <f t="shared" si="4"/>
        <v>0942</v>
      </c>
      <c r="H15" s="128">
        <v>40000</v>
      </c>
      <c r="I15" s="128">
        <v>40000</v>
      </c>
      <c r="J15" s="128">
        <v>0</v>
      </c>
      <c r="K15" s="142" t="s">
        <v>5287</v>
      </c>
      <c r="L15" s="142">
        <v>43831</v>
      </c>
      <c r="M15" s="142">
        <v>44926</v>
      </c>
      <c r="N15" s="143" t="s">
        <v>5285</v>
      </c>
      <c r="O15" s="143" t="s">
        <v>5286</v>
      </c>
      <c r="P15" s="95"/>
      <c r="R15" s="86" t="str">
        <f t="shared" si="5"/>
        <v>323</v>
      </c>
      <c r="S15" s="86" t="str">
        <f t="shared" si="6"/>
        <v>32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51</v>
      </c>
      <c r="B16" s="91" t="str">
        <f t="shared" si="1"/>
        <v>Pomoći EU</v>
      </c>
      <c r="C16" s="96">
        <v>4221</v>
      </c>
      <c r="D16" s="91" t="str">
        <f t="shared" si="2"/>
        <v>Uredska oprema i namještaj</v>
      </c>
      <c r="E16" s="129" t="s">
        <v>2108</v>
      </c>
      <c r="F16" s="91" t="str">
        <f t="shared" si="3"/>
        <v>MindBot</v>
      </c>
      <c r="G16" s="91" t="str">
        <f t="shared" si="4"/>
        <v>0942</v>
      </c>
      <c r="H16" s="128">
        <v>18439</v>
      </c>
      <c r="I16" s="128">
        <v>0</v>
      </c>
      <c r="J16" s="128">
        <v>0</v>
      </c>
      <c r="K16" s="142" t="s">
        <v>5287</v>
      </c>
      <c r="L16" s="142">
        <v>43831</v>
      </c>
      <c r="M16" s="142">
        <v>44926</v>
      </c>
      <c r="N16" s="143" t="s">
        <v>5285</v>
      </c>
      <c r="O16" s="143" t="s">
        <v>5286</v>
      </c>
      <c r="P16" s="95"/>
      <c r="R16" s="86" t="str">
        <f t="shared" si="5"/>
        <v>422</v>
      </c>
      <c r="S16" s="86" t="str">
        <f t="shared" si="6"/>
        <v>42</v>
      </c>
      <c r="T16" s="86" t="str">
        <f t="shared" si="7"/>
        <v>94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51</v>
      </c>
      <c r="B17" s="91" t="str">
        <f t="shared" si="1"/>
        <v>Pomoći EU</v>
      </c>
      <c r="C17" s="96">
        <v>3111</v>
      </c>
      <c r="D17" s="91" t="str">
        <f t="shared" si="2"/>
        <v>Plaće za redovan rad</v>
      </c>
      <c r="E17" s="129" t="s">
        <v>2106</v>
      </c>
      <c r="F17" s="91" t="str">
        <f t="shared" si="3"/>
        <v>Infant Theory of Mind-H2020-MSCA-IF-2017</v>
      </c>
      <c r="G17" s="91" t="str">
        <f t="shared" si="4"/>
        <v>0942</v>
      </c>
      <c r="H17" s="128">
        <v>33692</v>
      </c>
      <c r="I17" s="128">
        <v>5615</v>
      </c>
      <c r="J17" s="128"/>
      <c r="K17" s="143" t="s">
        <v>2107</v>
      </c>
      <c r="L17" s="142">
        <v>43709</v>
      </c>
      <c r="M17" s="142">
        <v>45323</v>
      </c>
      <c r="N17" s="143" t="s">
        <v>5288</v>
      </c>
      <c r="O17" s="143" t="s">
        <v>5289</v>
      </c>
      <c r="P17" s="95"/>
      <c r="R17" s="86" t="str">
        <f t="shared" si="5"/>
        <v>311</v>
      </c>
      <c r="S17" s="86" t="str">
        <f t="shared" si="6"/>
        <v>31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51</v>
      </c>
      <c r="B18" s="91" t="str">
        <f t="shared" si="1"/>
        <v>Pomoći EU</v>
      </c>
      <c r="C18" s="96">
        <v>3237</v>
      </c>
      <c r="D18" s="91" t="str">
        <f t="shared" si="2"/>
        <v>Intelektualne i osobne usluge</v>
      </c>
      <c r="E18" s="129" t="s">
        <v>2140</v>
      </c>
      <c r="F18" s="91" t="str">
        <f t="shared" si="3"/>
        <v>E-confidence</v>
      </c>
      <c r="G18" s="91" t="str">
        <f t="shared" si="4"/>
        <v>0942</v>
      </c>
      <c r="H18" s="128">
        <v>25000</v>
      </c>
      <c r="I18" s="128">
        <v>25000</v>
      </c>
      <c r="J18" s="128">
        <v>25000</v>
      </c>
      <c r="K18" s="143" t="s">
        <v>2141</v>
      </c>
      <c r="L18" s="142">
        <v>42675</v>
      </c>
      <c r="M18" s="142">
        <v>43403</v>
      </c>
      <c r="N18" s="143" t="s">
        <v>5290</v>
      </c>
      <c r="O18" s="143" t="s">
        <v>5291</v>
      </c>
      <c r="P18" s="95"/>
      <c r="R18" s="86" t="str">
        <f t="shared" si="5"/>
        <v>323</v>
      </c>
      <c r="S18" s="86" t="str">
        <f t="shared" si="6"/>
        <v>32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51</v>
      </c>
      <c r="B19" s="91" t="str">
        <f t="shared" si="1"/>
        <v>Pomoći EU</v>
      </c>
      <c r="C19" s="96">
        <v>3237</v>
      </c>
      <c r="D19" s="91" t="str">
        <f t="shared" si="2"/>
        <v>Intelektualne i osobne usluge</v>
      </c>
      <c r="E19" s="129" t="s">
        <v>2134</v>
      </c>
      <c r="F19" s="91" t="str">
        <f t="shared" si="3"/>
        <v>SLIHE</v>
      </c>
      <c r="G19" s="91" t="str">
        <f t="shared" si="4"/>
        <v>0942</v>
      </c>
      <c r="H19" s="128">
        <v>1839</v>
      </c>
      <c r="I19" s="128">
        <v>0</v>
      </c>
      <c r="J19" s="128">
        <v>0</v>
      </c>
      <c r="K19" s="143" t="s">
        <v>2135</v>
      </c>
      <c r="L19" s="142" t="s">
        <v>5292</v>
      </c>
      <c r="M19" s="142" t="s">
        <v>5293</v>
      </c>
      <c r="N19" s="143" t="s">
        <v>5294</v>
      </c>
      <c r="O19" s="322" t="s">
        <v>5295</v>
      </c>
      <c r="P19" s="95"/>
      <c r="R19" s="86" t="str">
        <f t="shared" si="5"/>
        <v>323</v>
      </c>
      <c r="S19" s="86" t="str">
        <f t="shared" si="6"/>
        <v>32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51</v>
      </c>
      <c r="B20" s="91" t="str">
        <f t="shared" si="1"/>
        <v>Pomoći EU</v>
      </c>
      <c r="C20" s="96">
        <v>3211</v>
      </c>
      <c r="D20" s="91" t="str">
        <f t="shared" si="2"/>
        <v>Službena putovanja</v>
      </c>
      <c r="E20" s="129" t="s">
        <v>2130</v>
      </c>
      <c r="F20" s="91" t="str">
        <f t="shared" si="3"/>
        <v>Sustainable service - FFRI</v>
      </c>
      <c r="G20" s="91" t="str">
        <f t="shared" si="4"/>
        <v>0942</v>
      </c>
      <c r="H20" s="128">
        <v>3000</v>
      </c>
      <c r="I20" s="128">
        <v>0</v>
      </c>
      <c r="J20" s="128">
        <v>0</v>
      </c>
      <c r="K20" s="143" t="s">
        <v>2131</v>
      </c>
      <c r="L20" s="142">
        <v>43831</v>
      </c>
      <c r="M20" s="142">
        <v>44865</v>
      </c>
      <c r="N20" s="143" t="s">
        <v>5296</v>
      </c>
      <c r="O20" s="143" t="s">
        <v>5297</v>
      </c>
      <c r="P20" s="95"/>
      <c r="R20" s="86" t="str">
        <f t="shared" si="5"/>
        <v>321</v>
      </c>
      <c r="S20" s="86" t="str">
        <f t="shared" si="6"/>
        <v>32</v>
      </c>
      <c r="T20" s="86" t="str">
        <f t="shared" si="7"/>
        <v>94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51</v>
      </c>
      <c r="B21" s="91" t="str">
        <f t="shared" si="1"/>
        <v>Pomoći EU</v>
      </c>
      <c r="C21" s="96">
        <v>3237</v>
      </c>
      <c r="D21" s="91" t="str">
        <f t="shared" si="2"/>
        <v>Intelektualne i osobne usluge</v>
      </c>
      <c r="E21" s="129" t="s">
        <v>2130</v>
      </c>
      <c r="F21" s="91" t="str">
        <f t="shared" si="3"/>
        <v>Sustainable service - FFRI</v>
      </c>
      <c r="G21" s="91" t="str">
        <f t="shared" si="4"/>
        <v>0942</v>
      </c>
      <c r="H21" s="128">
        <v>2945</v>
      </c>
      <c r="I21" s="128">
        <v>0</v>
      </c>
      <c r="J21" s="128">
        <v>0</v>
      </c>
      <c r="K21" s="143" t="s">
        <v>2131</v>
      </c>
      <c r="L21" s="142">
        <v>43831</v>
      </c>
      <c r="M21" s="142">
        <v>44865</v>
      </c>
      <c r="N21" s="143" t="s">
        <v>5296</v>
      </c>
      <c r="O21" s="143" t="s">
        <v>5297</v>
      </c>
      <c r="P21" s="95"/>
      <c r="R21" s="86" t="str">
        <f t="shared" si="5"/>
        <v>323</v>
      </c>
      <c r="S21" s="86" t="str">
        <f t="shared" si="6"/>
        <v>32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51</v>
      </c>
      <c r="B22" s="91" t="str">
        <f t="shared" si="1"/>
        <v>Pomoći EU</v>
      </c>
      <c r="C22" s="96">
        <v>3211</v>
      </c>
      <c r="D22" s="91" t="str">
        <f t="shared" si="2"/>
        <v>Službena putovanja</v>
      </c>
      <c r="E22" s="129" t="s">
        <v>699</v>
      </c>
      <c r="F22" s="91" t="str">
        <f t="shared" si="3"/>
        <v>NOVI PODPROJEKT</v>
      </c>
      <c r="G22" s="91" t="str">
        <f t="shared" si="4"/>
        <v>NOVI PODPROJEKT</v>
      </c>
      <c r="H22" s="128">
        <v>10000</v>
      </c>
      <c r="I22" s="128">
        <v>0</v>
      </c>
      <c r="J22" s="128">
        <v>0</v>
      </c>
      <c r="K22" s="143" t="s">
        <v>5300</v>
      </c>
      <c r="L22" s="142" t="s">
        <v>5298</v>
      </c>
      <c r="M22" s="142" t="s">
        <v>5299</v>
      </c>
      <c r="N22" s="143" t="s">
        <v>5302</v>
      </c>
      <c r="O22" s="322" t="s">
        <v>5301</v>
      </c>
      <c r="P22" s="95"/>
      <c r="R22" s="86" t="str">
        <f t="shared" si="5"/>
        <v>321</v>
      </c>
      <c r="S22" s="86" t="str">
        <f t="shared" si="6"/>
        <v>32</v>
      </c>
      <c r="T22" s="86" t="str">
        <f t="shared" si="7"/>
        <v>OV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51</v>
      </c>
      <c r="B23" s="91" t="str">
        <f t="shared" si="1"/>
        <v>Pomoći EU</v>
      </c>
      <c r="C23" s="96">
        <v>3237</v>
      </c>
      <c r="D23" s="91" t="str">
        <f t="shared" si="2"/>
        <v>Intelektualne i osobne usluge</v>
      </c>
      <c r="E23" s="129" t="s">
        <v>699</v>
      </c>
      <c r="F23" s="91" t="str">
        <f t="shared" si="3"/>
        <v>NOVI PODPROJEKT</v>
      </c>
      <c r="G23" s="91" t="str">
        <f t="shared" si="4"/>
        <v>NOVI PODPROJEKT</v>
      </c>
      <c r="H23" s="128">
        <v>10000</v>
      </c>
      <c r="I23" s="128">
        <v>0</v>
      </c>
      <c r="J23" s="128">
        <v>0</v>
      </c>
      <c r="K23" s="143" t="s">
        <v>5300</v>
      </c>
      <c r="L23" s="142" t="s">
        <v>5298</v>
      </c>
      <c r="M23" s="142" t="s">
        <v>5299</v>
      </c>
      <c r="N23" s="143" t="s">
        <v>5302</v>
      </c>
      <c r="O23" s="322" t="s">
        <v>5301</v>
      </c>
      <c r="P23" s="95"/>
      <c r="R23" s="86" t="str">
        <f t="shared" si="5"/>
        <v>323</v>
      </c>
      <c r="S23" s="86" t="str">
        <f t="shared" si="6"/>
        <v>32</v>
      </c>
      <c r="T23" s="86" t="str">
        <f t="shared" si="7"/>
        <v>OV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51</v>
      </c>
      <c r="B24" s="91" t="str">
        <f t="shared" si="1"/>
        <v>Pomoći EU</v>
      </c>
      <c r="C24" s="96">
        <v>4221</v>
      </c>
      <c r="D24" s="91" t="str">
        <f t="shared" si="2"/>
        <v>Uredska oprema i namještaj</v>
      </c>
      <c r="E24" s="129" t="s">
        <v>699</v>
      </c>
      <c r="F24" s="91" t="str">
        <f t="shared" si="3"/>
        <v>NOVI PODPROJEKT</v>
      </c>
      <c r="G24" s="91" t="str">
        <f t="shared" si="4"/>
        <v>NOVI PODPROJEKT</v>
      </c>
      <c r="H24" s="128">
        <v>4807</v>
      </c>
      <c r="I24" s="128">
        <v>0</v>
      </c>
      <c r="J24" s="128">
        <v>0</v>
      </c>
      <c r="K24" s="143" t="s">
        <v>5300</v>
      </c>
      <c r="L24" s="142" t="s">
        <v>5298</v>
      </c>
      <c r="M24" s="142" t="s">
        <v>5299</v>
      </c>
      <c r="N24" s="143" t="s">
        <v>5302</v>
      </c>
      <c r="O24" s="322" t="s">
        <v>5301</v>
      </c>
      <c r="P24" s="95"/>
      <c r="R24" s="86" t="str">
        <f t="shared" si="5"/>
        <v>422</v>
      </c>
      <c r="S24" s="86" t="str">
        <f t="shared" si="6"/>
        <v>42</v>
      </c>
      <c r="T24" s="86" t="str">
        <f t="shared" si="7"/>
        <v>OV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51</v>
      </c>
      <c r="B25" s="91" t="str">
        <f t="shared" si="1"/>
        <v>Pomoći EU</v>
      </c>
      <c r="C25" s="96">
        <v>3211</v>
      </c>
      <c r="D25" s="91" t="str">
        <f t="shared" si="2"/>
        <v>Službena putovanja</v>
      </c>
      <c r="E25" s="129" t="s">
        <v>699</v>
      </c>
      <c r="F25" s="91" t="str">
        <f t="shared" si="3"/>
        <v>NOVI PODPROJEKT</v>
      </c>
      <c r="G25" s="91" t="str">
        <f t="shared" si="4"/>
        <v>NOVI PODPROJEKT</v>
      </c>
      <c r="H25" s="128">
        <v>4000</v>
      </c>
      <c r="I25" s="128">
        <v>5000</v>
      </c>
      <c r="J25" s="128">
        <v>0</v>
      </c>
      <c r="K25" s="143" t="s">
        <v>5303</v>
      </c>
      <c r="L25" s="142" t="s">
        <v>5298</v>
      </c>
      <c r="M25" s="142" t="s">
        <v>5299</v>
      </c>
      <c r="N25" s="143" t="s">
        <v>5304</v>
      </c>
      <c r="O25" s="322" t="s">
        <v>5305</v>
      </c>
      <c r="P25" s="95"/>
      <c r="R25" s="86" t="str">
        <f t="shared" si="5"/>
        <v>321</v>
      </c>
      <c r="S25" s="86" t="str">
        <f t="shared" si="6"/>
        <v>32</v>
      </c>
      <c r="T25" s="86" t="str">
        <f t="shared" si="7"/>
        <v>OV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51</v>
      </c>
      <c r="B26" s="91" t="str">
        <f t="shared" si="1"/>
        <v>Pomoći EU</v>
      </c>
      <c r="C26" s="96">
        <v>3237</v>
      </c>
      <c r="D26" s="91" t="str">
        <f t="shared" si="2"/>
        <v>Intelektualne i osobne usluge</v>
      </c>
      <c r="E26" s="129" t="s">
        <v>699</v>
      </c>
      <c r="F26" s="91" t="str">
        <f t="shared" si="3"/>
        <v>NOVI PODPROJEKT</v>
      </c>
      <c r="G26" s="91" t="str">
        <f t="shared" si="4"/>
        <v>NOVI PODPROJEKT</v>
      </c>
      <c r="H26" s="128">
        <v>4000</v>
      </c>
      <c r="I26" s="128">
        <v>5000</v>
      </c>
      <c r="J26" s="128">
        <v>0</v>
      </c>
      <c r="K26" s="143" t="s">
        <v>5303</v>
      </c>
      <c r="L26" s="142" t="s">
        <v>5298</v>
      </c>
      <c r="M26" s="142" t="s">
        <v>5299</v>
      </c>
      <c r="N26" s="143" t="s">
        <v>5304</v>
      </c>
      <c r="O26" s="322" t="s">
        <v>5305</v>
      </c>
      <c r="P26" s="95"/>
      <c r="R26" s="86" t="str">
        <f t="shared" si="5"/>
        <v>323</v>
      </c>
      <c r="S26" s="86" t="str">
        <f t="shared" si="6"/>
        <v>32</v>
      </c>
      <c r="T26" s="86" t="str">
        <f t="shared" si="7"/>
        <v>OV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51</v>
      </c>
      <c r="B27" s="91" t="str">
        <f t="shared" si="1"/>
        <v>Pomoći EU</v>
      </c>
      <c r="C27" s="96">
        <v>4221</v>
      </c>
      <c r="D27" s="91" t="str">
        <f t="shared" si="2"/>
        <v>Uredska oprema i namještaj</v>
      </c>
      <c r="E27" s="129" t="s">
        <v>699</v>
      </c>
      <c r="F27" s="91" t="str">
        <f t="shared" si="3"/>
        <v>NOVI PODPROJEKT</v>
      </c>
      <c r="G27" s="91" t="str">
        <f t="shared" si="4"/>
        <v>NOVI PODPROJEKT</v>
      </c>
      <c r="H27" s="128">
        <v>2000</v>
      </c>
      <c r="I27" s="128">
        <v>6591</v>
      </c>
      <c r="J27" s="128">
        <v>0</v>
      </c>
      <c r="K27" s="143" t="s">
        <v>5303</v>
      </c>
      <c r="L27" s="142" t="s">
        <v>5298</v>
      </c>
      <c r="M27" s="142" t="s">
        <v>5299</v>
      </c>
      <c r="N27" s="143" t="s">
        <v>5304</v>
      </c>
      <c r="O27" s="322" t="s">
        <v>5305</v>
      </c>
      <c r="P27" s="95"/>
      <c r="R27" s="86" t="str">
        <f t="shared" si="5"/>
        <v>422</v>
      </c>
      <c r="S27" s="86" t="str">
        <f t="shared" si="6"/>
        <v>42</v>
      </c>
      <c r="T27" s="86" t="str">
        <f t="shared" si="7"/>
        <v>OV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51</v>
      </c>
      <c r="B28" s="91" t="str">
        <f t="shared" si="1"/>
        <v>Pomoći EU</v>
      </c>
      <c r="C28" s="96">
        <v>3111</v>
      </c>
      <c r="D28" s="91" t="str">
        <f t="shared" si="2"/>
        <v>Plaće za redovan rad</v>
      </c>
      <c r="E28" s="129" t="s">
        <v>699</v>
      </c>
      <c r="F28" s="91" t="str">
        <f t="shared" si="3"/>
        <v>NOVI PODPROJEKT</v>
      </c>
      <c r="G28" s="91" t="str">
        <f t="shared" si="4"/>
        <v>NOVI PODPROJEKT</v>
      </c>
      <c r="H28" s="128">
        <v>169794</v>
      </c>
      <c r="I28" s="128">
        <v>169794</v>
      </c>
      <c r="J28" s="128">
        <v>132000</v>
      </c>
      <c r="K28" s="143" t="s">
        <v>5306</v>
      </c>
      <c r="L28" s="142" t="s">
        <v>5307</v>
      </c>
      <c r="M28" s="142" t="s">
        <v>5308</v>
      </c>
      <c r="N28" s="143" t="s">
        <v>5309</v>
      </c>
      <c r="O28" s="322" t="s">
        <v>5310</v>
      </c>
      <c r="P28" s="95"/>
      <c r="R28" s="86" t="str">
        <f t="shared" si="5"/>
        <v>311</v>
      </c>
      <c r="S28" s="86" t="str">
        <f t="shared" si="6"/>
        <v>31</v>
      </c>
      <c r="T28" s="86" t="str">
        <f t="shared" si="7"/>
        <v>OV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51</v>
      </c>
      <c r="B29" s="91" t="str">
        <f t="shared" si="1"/>
        <v>Pomoći EU</v>
      </c>
      <c r="C29" s="96">
        <v>3211</v>
      </c>
      <c r="D29" s="91" t="str">
        <f t="shared" si="2"/>
        <v>Službena putovanja</v>
      </c>
      <c r="E29" s="129" t="s">
        <v>699</v>
      </c>
      <c r="F29" s="91" t="str">
        <f t="shared" si="3"/>
        <v>NOVI PODPROJEKT</v>
      </c>
      <c r="G29" s="91" t="str">
        <f t="shared" si="4"/>
        <v>NOVI PODPROJEKT</v>
      </c>
      <c r="H29" s="128">
        <v>80000</v>
      </c>
      <c r="I29" s="128">
        <v>90000</v>
      </c>
      <c r="J29" s="128">
        <v>100000</v>
      </c>
      <c r="K29" s="143" t="s">
        <v>5306</v>
      </c>
      <c r="L29" s="142" t="s">
        <v>5307</v>
      </c>
      <c r="M29" s="142" t="s">
        <v>5308</v>
      </c>
      <c r="N29" s="143" t="s">
        <v>5309</v>
      </c>
      <c r="O29" s="322" t="s">
        <v>5310</v>
      </c>
      <c r="P29" s="95"/>
      <c r="R29" s="86" t="str">
        <f t="shared" si="5"/>
        <v>321</v>
      </c>
      <c r="S29" s="86" t="str">
        <f t="shared" si="6"/>
        <v>32</v>
      </c>
      <c r="T29" s="86" t="str">
        <f t="shared" si="7"/>
        <v>OV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51</v>
      </c>
      <c r="B30" s="91" t="str">
        <f t="shared" si="1"/>
        <v>Pomoći EU</v>
      </c>
      <c r="C30" s="96">
        <v>4221</v>
      </c>
      <c r="D30" s="91" t="str">
        <f t="shared" si="2"/>
        <v>Uredska oprema i namještaj</v>
      </c>
      <c r="E30" s="129" t="s">
        <v>699</v>
      </c>
      <c r="F30" s="91" t="str">
        <f t="shared" si="3"/>
        <v>NOVI PODPROJEKT</v>
      </c>
      <c r="G30" s="91" t="str">
        <f t="shared" si="4"/>
        <v>NOVI PODPROJEKT</v>
      </c>
      <c r="H30" s="128">
        <v>5000</v>
      </c>
      <c r="I30" s="128">
        <v>0</v>
      </c>
      <c r="J30" s="128">
        <v>0</v>
      </c>
      <c r="K30" s="143" t="s">
        <v>5306</v>
      </c>
      <c r="L30" s="142" t="s">
        <v>5307</v>
      </c>
      <c r="M30" s="142" t="s">
        <v>5308</v>
      </c>
      <c r="N30" s="143" t="s">
        <v>5309</v>
      </c>
      <c r="O30" s="322" t="s">
        <v>5310</v>
      </c>
      <c r="P30" s="95"/>
      <c r="R30" s="86" t="str">
        <f t="shared" si="5"/>
        <v>422</v>
      </c>
      <c r="S30" s="86" t="str">
        <f t="shared" si="6"/>
        <v>42</v>
      </c>
      <c r="T30" s="86" t="str">
        <f t="shared" si="7"/>
        <v>OV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51</v>
      </c>
      <c r="B31" s="91" t="str">
        <f t="shared" si="1"/>
        <v>Pomoći EU</v>
      </c>
      <c r="C31" s="96">
        <v>3233</v>
      </c>
      <c r="D31" s="91" t="str">
        <f t="shared" si="2"/>
        <v>Usluge promidžbe i informiranja</v>
      </c>
      <c r="E31" s="129" t="s">
        <v>699</v>
      </c>
      <c r="F31" s="91" t="str">
        <f t="shared" si="3"/>
        <v>NOVI PODPROJEKT</v>
      </c>
      <c r="G31" s="91" t="str">
        <f t="shared" si="4"/>
        <v>NOVI PODPROJEKT</v>
      </c>
      <c r="H31" s="128">
        <v>4000</v>
      </c>
      <c r="I31" s="128">
        <v>4000</v>
      </c>
      <c r="J31" s="128">
        <v>4000</v>
      </c>
      <c r="K31" s="143" t="s">
        <v>5306</v>
      </c>
      <c r="L31" s="142" t="s">
        <v>5307</v>
      </c>
      <c r="M31" s="142" t="s">
        <v>5308</v>
      </c>
      <c r="N31" s="143" t="s">
        <v>5309</v>
      </c>
      <c r="O31" s="322" t="s">
        <v>5310</v>
      </c>
      <c r="P31" s="95"/>
      <c r="R31" s="86" t="str">
        <f t="shared" si="5"/>
        <v>323</v>
      </c>
      <c r="S31" s="86" t="str">
        <f t="shared" si="6"/>
        <v>32</v>
      </c>
      <c r="T31" s="86" t="str">
        <f t="shared" si="7"/>
        <v>OV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51</v>
      </c>
      <c r="B32" s="91" t="str">
        <f t="shared" si="1"/>
        <v>Pomoći EU</v>
      </c>
      <c r="C32" s="96">
        <v>3237</v>
      </c>
      <c r="D32" s="91" t="str">
        <f t="shared" si="2"/>
        <v>Intelektualne i osobne usluge</v>
      </c>
      <c r="E32" s="129" t="s">
        <v>699</v>
      </c>
      <c r="F32" s="91" t="str">
        <f t="shared" si="3"/>
        <v>NOVI PODPROJEKT</v>
      </c>
      <c r="G32" s="91" t="str">
        <f t="shared" si="4"/>
        <v>NOVI PODPROJEKT</v>
      </c>
      <c r="H32" s="128">
        <v>14000</v>
      </c>
      <c r="I32" s="128">
        <v>10000</v>
      </c>
      <c r="J32" s="128">
        <v>14000</v>
      </c>
      <c r="K32" s="143" t="s">
        <v>5306</v>
      </c>
      <c r="L32" s="142" t="s">
        <v>5307</v>
      </c>
      <c r="M32" s="142" t="s">
        <v>5308</v>
      </c>
      <c r="N32" s="143" t="s">
        <v>5309</v>
      </c>
      <c r="O32" s="322" t="s">
        <v>5310</v>
      </c>
      <c r="P32" s="95"/>
      <c r="R32" s="86" t="str">
        <f t="shared" si="5"/>
        <v>323</v>
      </c>
      <c r="S32" s="86" t="str">
        <f t="shared" si="6"/>
        <v>32</v>
      </c>
      <c r="T32" s="86" t="str">
        <f t="shared" si="7"/>
        <v>OV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51</v>
      </c>
      <c r="B33" s="91" t="str">
        <f t="shared" si="1"/>
        <v>Pomoći EU</v>
      </c>
      <c r="C33" s="96">
        <v>3293</v>
      </c>
      <c r="D33" s="91" t="str">
        <f t="shared" si="2"/>
        <v>Reprezentacija</v>
      </c>
      <c r="E33" s="129" t="s">
        <v>699</v>
      </c>
      <c r="F33" s="91" t="str">
        <f t="shared" si="3"/>
        <v>NOVI PODPROJEKT</v>
      </c>
      <c r="G33" s="91" t="str">
        <f t="shared" si="4"/>
        <v>NOVI PODPROJEKT</v>
      </c>
      <c r="H33" s="128">
        <v>10000</v>
      </c>
      <c r="I33" s="128">
        <v>10000</v>
      </c>
      <c r="J33" s="128">
        <v>10000</v>
      </c>
      <c r="K33" s="143" t="s">
        <v>5306</v>
      </c>
      <c r="L33" s="142" t="s">
        <v>5307</v>
      </c>
      <c r="M33" s="142" t="s">
        <v>5308</v>
      </c>
      <c r="N33" s="143" t="s">
        <v>5309</v>
      </c>
      <c r="O33" s="322" t="s">
        <v>5310</v>
      </c>
      <c r="P33" s="95"/>
      <c r="R33" s="86" t="str">
        <f t="shared" si="5"/>
        <v>329</v>
      </c>
      <c r="S33" s="86" t="str">
        <f t="shared" si="6"/>
        <v>32</v>
      </c>
      <c r="T33" s="86" t="str">
        <f t="shared" si="7"/>
        <v>OV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>
        <v>51</v>
      </c>
      <c r="B34" s="91" t="str">
        <f t="shared" si="1"/>
        <v>Pomoći EU</v>
      </c>
      <c r="C34" s="96">
        <v>3121</v>
      </c>
      <c r="D34" s="91" t="str">
        <f t="shared" si="2"/>
        <v>Ostali rashodi za zaposlene</v>
      </c>
      <c r="E34" s="129" t="s">
        <v>699</v>
      </c>
      <c r="F34" s="91" t="str">
        <f t="shared" si="3"/>
        <v>NOVI PODPROJEKT</v>
      </c>
      <c r="G34" s="91" t="str">
        <f t="shared" si="4"/>
        <v>NOVI PODPROJEKT</v>
      </c>
      <c r="H34" s="128">
        <v>10000</v>
      </c>
      <c r="I34" s="128">
        <v>10000</v>
      </c>
      <c r="J34" s="128">
        <v>20000</v>
      </c>
      <c r="K34" s="143" t="s">
        <v>5306</v>
      </c>
      <c r="L34" s="142" t="s">
        <v>5307</v>
      </c>
      <c r="M34" s="142" t="s">
        <v>5308</v>
      </c>
      <c r="N34" s="143" t="s">
        <v>5309</v>
      </c>
      <c r="O34" s="322" t="s">
        <v>5310</v>
      </c>
      <c r="P34" s="95"/>
      <c r="R34" s="86" t="str">
        <f t="shared" si="5"/>
        <v>312</v>
      </c>
      <c r="S34" s="86" t="str">
        <f t="shared" si="6"/>
        <v>31</v>
      </c>
      <c r="T34" s="86" t="str">
        <f t="shared" si="7"/>
        <v>OV</v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N6" sqref="N6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1037626</v>
      </c>
      <c r="E5" s="3">
        <v>45238</v>
      </c>
      <c r="F5" s="3">
        <v>12507</v>
      </c>
      <c r="G5" s="3">
        <v>30000</v>
      </c>
      <c r="H5" s="3"/>
      <c r="I5" s="3">
        <v>49000</v>
      </c>
      <c r="J5" s="3">
        <v>700000</v>
      </c>
      <c r="K5" s="3">
        <v>130000</v>
      </c>
      <c r="L5" s="3"/>
      <c r="M5" s="3"/>
      <c r="N5" s="3">
        <v>70881</v>
      </c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8547479</v>
      </c>
      <c r="E6" s="12">
        <f>+'A.1 PRIHODI'!E8</f>
        <v>7271344</v>
      </c>
      <c r="F6" s="12">
        <f>+'A.1 PRIHODI'!F8</f>
        <v>11946</v>
      </c>
      <c r="G6" s="12">
        <f>+'A.1 PRIHODI'!G8</f>
        <v>132722</v>
      </c>
      <c r="H6" s="12">
        <f>+'A.1 PRIHODI'!H8</f>
        <v>0</v>
      </c>
      <c r="I6" s="12">
        <f>+'A.1 PRIHODI'!I8+'B. RAČUN FIN'!I6</f>
        <v>358352</v>
      </c>
      <c r="J6" s="12">
        <f>+'A.1 PRIHODI'!J8</f>
        <v>500000</v>
      </c>
      <c r="K6" s="12">
        <f>+'A.1 PRIHODI'!K8</f>
        <v>205427</v>
      </c>
      <c r="L6" s="12">
        <f>+'A.1 PRIHODI'!L8</f>
        <v>0</v>
      </c>
      <c r="M6" s="12">
        <f>+'A.1 PRIHODI'!M8</f>
        <v>0</v>
      </c>
      <c r="N6" s="12">
        <f>+'A.1 PRIHODI'!N8</f>
        <v>67688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-1067605</v>
      </c>
      <c r="E7" s="197">
        <v>-45238</v>
      </c>
      <c r="F7" s="197">
        <v>0</v>
      </c>
      <c r="G7" s="197">
        <v>-48655</v>
      </c>
      <c r="H7" s="197"/>
      <c r="I7" s="197">
        <v>-115881</v>
      </c>
      <c r="J7" s="197">
        <v>-681215</v>
      </c>
      <c r="K7" s="197">
        <v>-176616</v>
      </c>
      <c r="L7" s="197"/>
      <c r="M7" s="197"/>
      <c r="N7" s="197">
        <v>0</v>
      </c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8517500</v>
      </c>
      <c r="E8" s="12">
        <f>+E5+E6+E7</f>
        <v>7271344</v>
      </c>
      <c r="F8" s="12">
        <f t="shared" ref="F8:W8" si="1">+F5+F6+F7</f>
        <v>24453</v>
      </c>
      <c r="G8" s="12">
        <f t="shared" si="1"/>
        <v>114067</v>
      </c>
      <c r="H8" s="12">
        <f t="shared" si="1"/>
        <v>0</v>
      </c>
      <c r="I8" s="12">
        <f t="shared" si="1"/>
        <v>291471</v>
      </c>
      <c r="J8" s="12">
        <f t="shared" si="1"/>
        <v>518785</v>
      </c>
      <c r="K8" s="12">
        <f t="shared" si="1"/>
        <v>158811</v>
      </c>
      <c r="L8" s="12">
        <f t="shared" si="1"/>
        <v>0</v>
      </c>
      <c r="M8" s="12">
        <f t="shared" si="1"/>
        <v>0</v>
      </c>
      <c r="N8" s="12">
        <f t="shared" si="1"/>
        <v>138569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8517500</v>
      </c>
      <c r="E9" s="82">
        <f>+'A.2 RASHODI'!E4+'B. RAČUN FIN'!E11</f>
        <v>7271344</v>
      </c>
      <c r="F9" s="82">
        <f>+'A.2 RASHODI'!F4+'B. RAČUN FIN'!F11</f>
        <v>24453</v>
      </c>
      <c r="G9" s="82">
        <f>+'A.2 RASHODI'!G4+'B. RAČUN FIN'!G11</f>
        <v>114067</v>
      </c>
      <c r="H9" s="82">
        <f>+'A.2 RASHODI'!H4+'B. RAČUN FIN'!H11</f>
        <v>0</v>
      </c>
      <c r="I9" s="82">
        <f>+'A.2 RASHODI'!I4+'B. RAČUN FIN'!I11</f>
        <v>291471</v>
      </c>
      <c r="J9" s="82">
        <f>+'A.2 RASHODI'!J4+'B. RAČUN FIN'!J11</f>
        <v>518785</v>
      </c>
      <c r="K9" s="82">
        <f>+'A.2 RASHODI'!K4+'B. RAČUN FIN'!K11</f>
        <v>158811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138569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1067605</v>
      </c>
      <c r="E13" s="131">
        <f t="shared" ref="E13:W13" si="4">-E7</f>
        <v>45238</v>
      </c>
      <c r="F13" s="131">
        <f t="shared" si="4"/>
        <v>0</v>
      </c>
      <c r="G13" s="131">
        <f t="shared" si="4"/>
        <v>48655</v>
      </c>
      <c r="H13" s="131">
        <f t="shared" si="4"/>
        <v>0</v>
      </c>
      <c r="I13" s="131">
        <f t="shared" si="4"/>
        <v>115881</v>
      </c>
      <c r="J13" s="131">
        <f t="shared" si="4"/>
        <v>681215</v>
      </c>
      <c r="K13" s="131">
        <f t="shared" si="4"/>
        <v>176616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8175949</v>
      </c>
      <c r="E14" s="12">
        <f>+'A.1 PRIHODI'!E22</f>
        <v>7303737</v>
      </c>
      <c r="F14" s="12">
        <f>+'A.1 PRIHODI'!F22</f>
        <v>0</v>
      </c>
      <c r="G14" s="12">
        <f>+'A.1 PRIHODI'!G22</f>
        <v>70000</v>
      </c>
      <c r="H14" s="12">
        <f>+'A.1 PRIHODI'!H22</f>
        <v>0</v>
      </c>
      <c r="I14" s="12">
        <f>+'A.1 PRIHODI'!I22+'B. RAČUN FIN'!I17</f>
        <v>370000</v>
      </c>
      <c r="J14" s="12">
        <f>+'A.1 PRIHODI'!J22</f>
        <v>300000</v>
      </c>
      <c r="K14" s="12">
        <f>+'A.1 PRIHODI'!K22</f>
        <v>132212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-1102089</v>
      </c>
      <c r="E15" s="65">
        <v>-45238</v>
      </c>
      <c r="F15" s="65">
        <v>0</v>
      </c>
      <c r="G15" s="65">
        <v>-65655</v>
      </c>
      <c r="H15" s="65"/>
      <c r="I15" s="65">
        <v>-208910</v>
      </c>
      <c r="J15" s="65">
        <v>-600215</v>
      </c>
      <c r="K15" s="65">
        <v>-182071</v>
      </c>
      <c r="L15" s="65"/>
      <c r="M15" s="3"/>
      <c r="N15" s="65">
        <v>0</v>
      </c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8141465</v>
      </c>
      <c r="E16" s="12">
        <f>+E13+E14+E15</f>
        <v>7303737</v>
      </c>
      <c r="F16" s="12">
        <f t="shared" ref="F16:W16" si="5">+F13+F14+F15</f>
        <v>0</v>
      </c>
      <c r="G16" s="12">
        <f t="shared" si="5"/>
        <v>53000</v>
      </c>
      <c r="H16" s="12">
        <f t="shared" si="5"/>
        <v>0</v>
      </c>
      <c r="I16" s="12">
        <f t="shared" si="5"/>
        <v>276971</v>
      </c>
      <c r="J16" s="12">
        <f t="shared" si="5"/>
        <v>381000</v>
      </c>
      <c r="K16" s="12">
        <f t="shared" si="5"/>
        <v>126757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8141465</v>
      </c>
      <c r="E17" s="82">
        <f>+'A.2 RASHODI'!E21+'B. RAČUN FIN'!E22</f>
        <v>7303737</v>
      </c>
      <c r="F17" s="82">
        <f>+'A.2 RASHODI'!F21+'B. RAČUN FIN'!F22</f>
        <v>0</v>
      </c>
      <c r="G17" s="82">
        <f>+'A.2 RASHODI'!G21+'B. RAČUN FIN'!G22</f>
        <v>53000</v>
      </c>
      <c r="H17" s="82">
        <f>+'A.2 RASHODI'!H21+'B. RAČUN FIN'!H22</f>
        <v>0</v>
      </c>
      <c r="I17" s="82">
        <f>+'A.2 RASHODI'!I21+'B. RAČUN FIN'!I22</f>
        <v>276971</v>
      </c>
      <c r="J17" s="82">
        <f>+'A.2 RASHODI'!J21+'B. RAČUN FIN'!J22</f>
        <v>381000</v>
      </c>
      <c r="K17" s="82">
        <f>+'A.2 RASHODI'!K21+'B. RAČUN FIN'!K22</f>
        <v>126757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1102089</v>
      </c>
      <c r="E21" s="131">
        <f t="shared" ref="E21:W21" si="8">-E15</f>
        <v>45238</v>
      </c>
      <c r="F21" s="131">
        <f t="shared" si="8"/>
        <v>0</v>
      </c>
      <c r="G21" s="131">
        <f t="shared" si="8"/>
        <v>65655</v>
      </c>
      <c r="H21" s="131">
        <f t="shared" si="8"/>
        <v>0</v>
      </c>
      <c r="I21" s="131">
        <f t="shared" si="8"/>
        <v>208910</v>
      </c>
      <c r="J21" s="131">
        <f t="shared" si="8"/>
        <v>600215</v>
      </c>
      <c r="K21" s="131">
        <f t="shared" si="8"/>
        <v>182071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8137946</v>
      </c>
      <c r="E22" s="12">
        <f>+'A.1 PRIHODI'!E36</f>
        <v>7336282</v>
      </c>
      <c r="F22" s="12">
        <f>+'A.1 PRIHODI'!F36</f>
        <v>0</v>
      </c>
      <c r="G22" s="12">
        <f>+'A.1 PRIHODI'!G36</f>
        <v>50000</v>
      </c>
      <c r="H22" s="12">
        <f>+'A.1 PRIHODI'!H36</f>
        <v>0</v>
      </c>
      <c r="I22" s="12">
        <f>+'A.1 PRIHODI'!I36+'B. RAČUN FIN'!I28</f>
        <v>358352</v>
      </c>
      <c r="J22" s="12">
        <f>+'A.1 PRIHODI'!J36</f>
        <v>300000</v>
      </c>
      <c r="K22" s="12">
        <f>+'A.1 PRIHODI'!K36</f>
        <v>93312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-1105089</v>
      </c>
      <c r="E23" s="65">
        <v>-45238</v>
      </c>
      <c r="F23" s="65"/>
      <c r="G23" s="65">
        <v>-68655</v>
      </c>
      <c r="H23" s="65"/>
      <c r="I23" s="65">
        <v>-215910</v>
      </c>
      <c r="J23" s="65">
        <v>-595215</v>
      </c>
      <c r="K23" s="65">
        <v>-180071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8134946</v>
      </c>
      <c r="E24" s="12">
        <f>+E21+E22+E23</f>
        <v>7336282</v>
      </c>
      <c r="F24" s="12">
        <f t="shared" ref="F24:W24" si="9">+F21+F22+F23</f>
        <v>0</v>
      </c>
      <c r="G24" s="12">
        <f t="shared" si="9"/>
        <v>47000</v>
      </c>
      <c r="H24" s="12">
        <f t="shared" si="9"/>
        <v>0</v>
      </c>
      <c r="I24" s="12">
        <f t="shared" si="9"/>
        <v>351352</v>
      </c>
      <c r="J24" s="12">
        <f t="shared" si="9"/>
        <v>305000</v>
      </c>
      <c r="K24" s="12">
        <f t="shared" si="9"/>
        <v>95312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8134946</v>
      </c>
      <c r="E25" s="82">
        <f>+'A.2 RASHODI'!E38+'B. RAČUN FIN'!E33</f>
        <v>7336282</v>
      </c>
      <c r="F25" s="82">
        <f>+'A.2 RASHODI'!F38+'B. RAČUN FIN'!F33</f>
        <v>0</v>
      </c>
      <c r="G25" s="82">
        <f>+'A.2 RASHODI'!G38+'B. RAČUN FIN'!G33</f>
        <v>47000</v>
      </c>
      <c r="H25" s="82">
        <f>+'A.2 RASHODI'!H38+'B. RAČUN FIN'!H33</f>
        <v>0</v>
      </c>
      <c r="I25" s="82">
        <f>+'A.2 RASHODI'!I38+'B. RAČUN FIN'!I33</f>
        <v>351352</v>
      </c>
      <c r="J25" s="82">
        <f>+'A.2 RASHODI'!J38+'B. RAČUN FIN'!J33</f>
        <v>305000</v>
      </c>
      <c r="K25" s="82">
        <f>+'A.2 RASHODI'!K38+'B. RAČUN FIN'!K33</f>
        <v>95312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10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8547479</v>
      </c>
      <c r="E8" s="69">
        <f>+E19+E16</f>
        <v>7271344</v>
      </c>
      <c r="F8" s="69">
        <f>+F19+F16</f>
        <v>11946</v>
      </c>
      <c r="G8" s="69">
        <f>+G19+G16</f>
        <v>132722</v>
      </c>
      <c r="H8" s="69">
        <f t="shared" ref="H8:V8" si="0">+H19+H16</f>
        <v>0</v>
      </c>
      <c r="I8" s="69">
        <f t="shared" si="0"/>
        <v>358352</v>
      </c>
      <c r="J8" s="69">
        <f>+J19+J16</f>
        <v>500000</v>
      </c>
      <c r="K8" s="69">
        <f t="shared" si="0"/>
        <v>205427</v>
      </c>
      <c r="L8" s="69">
        <f t="shared" si="0"/>
        <v>0</v>
      </c>
      <c r="M8" s="69">
        <f t="shared" si="0"/>
        <v>0</v>
      </c>
      <c r="N8" s="69">
        <f t="shared" si="0"/>
        <v>67688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773115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500000</v>
      </c>
      <c r="K10" s="132">
        <f>SUMIFS('Unos prihoda i primitaka'!$G$3:$G$501,'Unos prihoda i primitaka'!$C$3:$C$501,"=52",'Unos prihoda i primitaka'!$L$3:$L$501,"=63")</f>
        <v>205427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67688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358352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358352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132722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132722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7283290</v>
      </c>
      <c r="E14" s="132">
        <f>SUMIFS('Unos prihoda i primitaka'!$G$3:$G$501,'Unos prihoda i primitaka'!$C$3:$C$501,"=11",'Unos prihoda i primitaka'!$L$3:$L$501,"=67")</f>
        <v>7271344</v>
      </c>
      <c r="F14" s="132">
        <f>SUMIFS('Unos prihoda i primitaka'!$G$3:$G$501,'Unos prihoda i primitaka'!$C$3:$C$501,"=12",'Unos prihoda i primitaka'!$L$3:$L$501,"=67")</f>
        <v>11946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8547479</v>
      </c>
      <c r="E16" s="4">
        <f t="shared" ref="E16:V16" si="2">SUM(E9:E15)</f>
        <v>7271344</v>
      </c>
      <c r="F16" s="4">
        <f t="shared" si="2"/>
        <v>11946</v>
      </c>
      <c r="G16" s="4">
        <f t="shared" si="2"/>
        <v>132722</v>
      </c>
      <c r="H16" s="4">
        <f t="shared" si="2"/>
        <v>0</v>
      </c>
      <c r="I16" s="4">
        <f t="shared" si="2"/>
        <v>358352</v>
      </c>
      <c r="J16" s="4">
        <f t="shared" si="2"/>
        <v>500000</v>
      </c>
      <c r="K16" s="4">
        <f t="shared" si="2"/>
        <v>205427</v>
      </c>
      <c r="L16" s="4">
        <f t="shared" si="2"/>
        <v>0</v>
      </c>
      <c r="M16" s="4">
        <f t="shared" si="2"/>
        <v>0</v>
      </c>
      <c r="N16" s="4">
        <f t="shared" si="2"/>
        <v>67688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8175949</v>
      </c>
      <c r="E22" s="69">
        <f t="shared" ref="E22:V22" si="4">+E33+E30</f>
        <v>7303737</v>
      </c>
      <c r="F22" s="69">
        <f t="shared" si="4"/>
        <v>0</v>
      </c>
      <c r="G22" s="69">
        <f t="shared" si="4"/>
        <v>70000</v>
      </c>
      <c r="H22" s="69">
        <f t="shared" si="4"/>
        <v>0</v>
      </c>
      <c r="I22" s="69">
        <f t="shared" si="4"/>
        <v>370000</v>
      </c>
      <c r="J22" s="69">
        <f t="shared" si="4"/>
        <v>300000</v>
      </c>
      <c r="K22" s="69">
        <f t="shared" si="4"/>
        <v>132212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432212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300000</v>
      </c>
      <c r="K24" s="132">
        <f>SUMIFS('Unos prihoda i primitaka'!$H$3:$H$501,'Unos prihoda i primitaka'!$C$3:$C$501,"=52",'Unos prihoda i primitaka'!$L$3:$L$501,"=63")</f>
        <v>132212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370000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370000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70000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70000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7303737</v>
      </c>
      <c r="E28" s="132">
        <f>SUMIFS('Unos prihoda i primitaka'!$H$3:$H$501,'Unos prihoda i primitaka'!$C$3:$C$501,"=11",'Unos prihoda i primitaka'!$L$3:$L$501,"=67")</f>
        <v>7303737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8175949</v>
      </c>
      <c r="E30" s="4">
        <f t="shared" ref="E30:V30" si="6">SUM(E23:E29)</f>
        <v>7303737</v>
      </c>
      <c r="F30" s="4">
        <f t="shared" si="6"/>
        <v>0</v>
      </c>
      <c r="G30" s="4">
        <f t="shared" si="6"/>
        <v>70000</v>
      </c>
      <c r="H30" s="4">
        <f t="shared" si="6"/>
        <v>0</v>
      </c>
      <c r="I30" s="4">
        <f t="shared" si="6"/>
        <v>370000</v>
      </c>
      <c r="J30" s="4">
        <f t="shared" si="6"/>
        <v>300000</v>
      </c>
      <c r="K30" s="4">
        <f t="shared" si="6"/>
        <v>132212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8137946</v>
      </c>
      <c r="E36" s="69">
        <f t="shared" ref="E36:V36" si="9">+E47+E44</f>
        <v>7336282</v>
      </c>
      <c r="F36" s="69">
        <f t="shared" si="9"/>
        <v>0</v>
      </c>
      <c r="G36" s="69">
        <f t="shared" si="9"/>
        <v>50000</v>
      </c>
      <c r="H36" s="69">
        <f t="shared" si="9"/>
        <v>0</v>
      </c>
      <c r="I36" s="69">
        <f t="shared" si="9"/>
        <v>358352</v>
      </c>
      <c r="J36" s="69">
        <f t="shared" si="9"/>
        <v>300000</v>
      </c>
      <c r="K36" s="69">
        <f t="shared" si="9"/>
        <v>93312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393312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300000</v>
      </c>
      <c r="K38" s="132">
        <f>SUMIFS('Unos prihoda i primitaka'!$I$3:$I$501,'Unos prihoda i primitaka'!$C$3:$C$501,"=52",'Unos prihoda i primitaka'!$L$3:$L$501,"=63")</f>
        <v>93312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358352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358352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50000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50000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7336282</v>
      </c>
      <c r="E42" s="132">
        <f>SUMIFS('Unos prihoda i primitaka'!$I$3:$I$501,'Unos prihoda i primitaka'!$C$3:$C$501,"=11",'Unos prihoda i primitaka'!$L$3:$L$501,"=67")</f>
        <v>7336282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8137946</v>
      </c>
      <c r="E44" s="4">
        <f t="shared" ref="E44:V44" si="10">SUM(E37:E43)</f>
        <v>7336282</v>
      </c>
      <c r="F44" s="4">
        <f t="shared" si="10"/>
        <v>0</v>
      </c>
      <c r="G44" s="4">
        <f t="shared" si="10"/>
        <v>50000</v>
      </c>
      <c r="H44" s="4">
        <f t="shared" si="10"/>
        <v>0</v>
      </c>
      <c r="I44" s="4">
        <f t="shared" si="10"/>
        <v>358352</v>
      </c>
      <c r="J44" s="4">
        <f t="shared" si="10"/>
        <v>300000</v>
      </c>
      <c r="K44" s="4">
        <f t="shared" si="10"/>
        <v>93312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8517500</v>
      </c>
      <c r="E4" s="70">
        <f>E5+E13</f>
        <v>7271344</v>
      </c>
      <c r="F4" s="70">
        <f t="shared" ref="F4:W4" si="0">F5+F13</f>
        <v>24453</v>
      </c>
      <c r="G4" s="70">
        <f t="shared" si="0"/>
        <v>114067</v>
      </c>
      <c r="H4" s="70">
        <f t="shared" si="0"/>
        <v>0</v>
      </c>
      <c r="I4" s="70">
        <f t="shared" si="0"/>
        <v>291471</v>
      </c>
      <c r="J4" s="70">
        <f t="shared" si="0"/>
        <v>518785</v>
      </c>
      <c r="K4" s="70">
        <f>K5+K13</f>
        <v>158811</v>
      </c>
      <c r="L4" s="70">
        <f t="shared" si="0"/>
        <v>0</v>
      </c>
      <c r="M4" s="70">
        <f t="shared" si="0"/>
        <v>0</v>
      </c>
      <c r="N4" s="70">
        <f t="shared" si="0"/>
        <v>138569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8401443</v>
      </c>
      <c r="E5" s="78">
        <f t="shared" ref="E5:G5" si="2">SUM(E6:E12)</f>
        <v>7256484</v>
      </c>
      <c r="F5" s="78">
        <f t="shared" si="2"/>
        <v>20096</v>
      </c>
      <c r="G5" s="78">
        <f t="shared" si="2"/>
        <v>110085</v>
      </c>
      <c r="H5" s="78">
        <f>SUM(H6:H12)</f>
        <v>0</v>
      </c>
      <c r="I5" s="78">
        <f t="shared" ref="I5:K5" si="3">SUM(I6:I12)</f>
        <v>266471</v>
      </c>
      <c r="J5" s="78">
        <f t="shared" si="3"/>
        <v>488539</v>
      </c>
      <c r="K5" s="78">
        <f t="shared" si="3"/>
        <v>143811</v>
      </c>
      <c r="L5" s="78">
        <f>SUM(L6:L12)</f>
        <v>0</v>
      </c>
      <c r="M5" s="78">
        <f t="shared" ref="M5:O5" si="4">SUM(M6:M12)</f>
        <v>0</v>
      </c>
      <c r="N5" s="78">
        <f t="shared" si="4"/>
        <v>115957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7185046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6683646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2273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85000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81550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235970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84811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11796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1197517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570361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17823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21103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172500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252569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59000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104161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2477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2477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13403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3982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9421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3000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3000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116057</v>
      </c>
      <c r="E13" s="79">
        <f t="shared" ref="E13:G13" si="6">SUM(E14:E18)</f>
        <v>14860</v>
      </c>
      <c r="F13" s="79">
        <f t="shared" si="6"/>
        <v>4357</v>
      </c>
      <c r="G13" s="79">
        <f t="shared" si="6"/>
        <v>3982</v>
      </c>
      <c r="H13" s="79">
        <f>SUM(H14:H18)</f>
        <v>0</v>
      </c>
      <c r="I13" s="79">
        <f t="shared" ref="I13:K13" si="7">SUM(I14:I18)</f>
        <v>25000</v>
      </c>
      <c r="J13" s="79">
        <f t="shared" si="7"/>
        <v>30246</v>
      </c>
      <c r="K13" s="79">
        <f t="shared" si="7"/>
        <v>15000</v>
      </c>
      <c r="L13" s="79">
        <f>SUM(L14:L18)</f>
        <v>0</v>
      </c>
      <c r="M13" s="79">
        <f t="shared" ref="M13:O13" si="8">SUM(M14:M18)</f>
        <v>0</v>
      </c>
      <c r="N13" s="79">
        <f t="shared" si="8"/>
        <v>22612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1651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1651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114406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13209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4357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3982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25000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30246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15000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22612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8141465</v>
      </c>
      <c r="E21" s="70">
        <f>+E22+E30</f>
        <v>7303737</v>
      </c>
      <c r="F21" s="70">
        <f t="shared" ref="F21:W21" si="11">+F22+F30</f>
        <v>0</v>
      </c>
      <c r="G21" s="70">
        <f t="shared" si="11"/>
        <v>53000</v>
      </c>
      <c r="H21" s="70">
        <f t="shared" si="11"/>
        <v>0</v>
      </c>
      <c r="I21" s="70">
        <f t="shared" si="11"/>
        <v>276971</v>
      </c>
      <c r="J21" s="70">
        <f t="shared" si="11"/>
        <v>381000</v>
      </c>
      <c r="K21" s="70">
        <f t="shared" si="11"/>
        <v>126757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8081032</v>
      </c>
      <c r="E22" s="78">
        <f t="shared" ref="E22:W22" si="12">SUM(E23:E29)</f>
        <v>7288877</v>
      </c>
      <c r="F22" s="78">
        <f t="shared" si="12"/>
        <v>0</v>
      </c>
      <c r="G22" s="78">
        <f t="shared" si="12"/>
        <v>49018</v>
      </c>
      <c r="H22" s="78">
        <f>SUM(H23:H29)</f>
        <v>0</v>
      </c>
      <c r="I22" s="78">
        <f t="shared" si="12"/>
        <v>251971</v>
      </c>
      <c r="J22" s="78">
        <f t="shared" si="12"/>
        <v>374409</v>
      </c>
      <c r="K22" s="78">
        <f t="shared" si="12"/>
        <v>116757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7069499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6716039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20000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81550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185409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66501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995135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570361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27518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158000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189000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50256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2477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2477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10921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1500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9421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3000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3000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60433</v>
      </c>
      <c r="E30" s="79">
        <f t="shared" ref="E30:G30" si="13">SUM(E31:E35)</f>
        <v>14860</v>
      </c>
      <c r="F30" s="79">
        <f t="shared" si="13"/>
        <v>0</v>
      </c>
      <c r="G30" s="79">
        <f t="shared" si="13"/>
        <v>3982</v>
      </c>
      <c r="H30" s="79">
        <f>SUM(H31:H35)</f>
        <v>0</v>
      </c>
      <c r="I30" s="79">
        <f t="shared" ref="I30:K30" si="14">SUM(I31:I35)</f>
        <v>25000</v>
      </c>
      <c r="J30" s="79">
        <f t="shared" si="14"/>
        <v>6591</v>
      </c>
      <c r="K30" s="79">
        <f t="shared" si="14"/>
        <v>10000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1651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1651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58782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13209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3982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25000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6591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10000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8134946</v>
      </c>
      <c r="E38" s="70">
        <f>E39+E47</f>
        <v>7336282</v>
      </c>
      <c r="F38" s="70">
        <f t="shared" ref="F38:W38" si="18">F39+F47</f>
        <v>0</v>
      </c>
      <c r="G38" s="70">
        <f t="shared" si="18"/>
        <v>47000</v>
      </c>
      <c r="H38" s="70">
        <f t="shared" si="18"/>
        <v>0</v>
      </c>
      <c r="I38" s="70">
        <f t="shared" si="18"/>
        <v>351352</v>
      </c>
      <c r="J38" s="70">
        <f t="shared" si="18"/>
        <v>305000</v>
      </c>
      <c r="K38" s="70">
        <f t="shared" si="18"/>
        <v>95312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8085482</v>
      </c>
      <c r="E39" s="78">
        <f t="shared" ref="E39:G39" si="19">SUM(E40:E46)</f>
        <v>7321422</v>
      </c>
      <c r="F39" s="78">
        <f t="shared" si="19"/>
        <v>0</v>
      </c>
      <c r="G39" s="78">
        <f t="shared" si="19"/>
        <v>43018</v>
      </c>
      <c r="H39" s="78">
        <f>SUM(H40:H46)</f>
        <v>0</v>
      </c>
      <c r="I39" s="78">
        <f t="shared" ref="I39:K39" si="20">SUM(I40:I46)</f>
        <v>326352</v>
      </c>
      <c r="J39" s="78">
        <f t="shared" si="20"/>
        <v>305000</v>
      </c>
      <c r="K39" s="78">
        <f t="shared" si="20"/>
        <v>89690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7063236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6748584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15000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116500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152000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31152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1005848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570361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26518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197431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153000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58538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2477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2477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10921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1500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9421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3000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3000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49464</v>
      </c>
      <c r="E47" s="79">
        <f t="shared" ref="E47:G47" si="23">SUM(E48:E52)</f>
        <v>14860</v>
      </c>
      <c r="F47" s="79">
        <f t="shared" si="23"/>
        <v>0</v>
      </c>
      <c r="G47" s="79">
        <f t="shared" si="23"/>
        <v>3982</v>
      </c>
      <c r="H47" s="79">
        <f>SUM(H48:H52)</f>
        <v>0</v>
      </c>
      <c r="I47" s="79">
        <f t="shared" ref="I47:K47" si="24">SUM(I48:I52)</f>
        <v>25000</v>
      </c>
      <c r="J47" s="79">
        <f t="shared" si="24"/>
        <v>0</v>
      </c>
      <c r="K47" s="79">
        <f t="shared" si="24"/>
        <v>5622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1651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1651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47813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13209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3982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25000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5622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topLeftCell="A4"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8517500</v>
      </c>
      <c r="D5" s="339">
        <f t="shared" ref="D5:E5" si="0">+D6+D9+D11+D14+D25+D28+D30</f>
        <v>8141465</v>
      </c>
      <c r="E5" s="339">
        <f t="shared" si="0"/>
        <v>8134946</v>
      </c>
    </row>
    <row r="6" spans="1:193">
      <c r="A6" s="312">
        <v>1</v>
      </c>
      <c r="B6" s="67" t="s">
        <v>5131</v>
      </c>
      <c r="C6" s="338">
        <f>+C7+C8</f>
        <v>7295797</v>
      </c>
      <c r="D6" s="338">
        <f t="shared" ref="D6:E6" si="1">+D7+D8</f>
        <v>7303737</v>
      </c>
      <c r="E6" s="338">
        <f t="shared" si="1"/>
        <v>7336282</v>
      </c>
    </row>
    <row r="7" spans="1:193">
      <c r="A7" s="309">
        <v>11</v>
      </c>
      <c r="B7" s="48" t="s">
        <v>5118</v>
      </c>
      <c r="C7" s="337">
        <f>+'A.2 RASHODI'!E4</f>
        <v>7271344</v>
      </c>
      <c r="D7" s="337">
        <f>+'A.2 RASHODI'!E21</f>
        <v>7303737</v>
      </c>
      <c r="E7" s="337">
        <f>+'A.2 RASHODI'!E38</f>
        <v>7336282</v>
      </c>
    </row>
    <row r="8" spans="1:193">
      <c r="A8" s="309">
        <v>12</v>
      </c>
      <c r="B8" s="48" t="s">
        <v>232</v>
      </c>
      <c r="C8" s="337">
        <f>+'A.2 RASHODI'!F4</f>
        <v>24453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114067</v>
      </c>
      <c r="D9" s="338">
        <f t="shared" ref="D9:E9" si="2">+D10</f>
        <v>53000</v>
      </c>
      <c r="E9" s="338">
        <f t="shared" si="2"/>
        <v>47000</v>
      </c>
    </row>
    <row r="10" spans="1:193">
      <c r="A10" s="309">
        <v>31</v>
      </c>
      <c r="B10" s="48" t="s">
        <v>5119</v>
      </c>
      <c r="C10" s="337">
        <f>+'A.2 RASHODI'!G4</f>
        <v>114067</v>
      </c>
      <c r="D10" s="337">
        <f>+'A.2 RASHODI'!G21</f>
        <v>53000</v>
      </c>
      <c r="E10" s="337">
        <f>+'A.2 RASHODI'!G38</f>
        <v>47000</v>
      </c>
    </row>
    <row r="11" spans="1:193">
      <c r="A11" s="312">
        <v>4</v>
      </c>
      <c r="B11" s="67" t="s">
        <v>5133</v>
      </c>
      <c r="C11" s="338">
        <f>+C12+C13</f>
        <v>291471</v>
      </c>
      <c r="D11" s="338">
        <f t="shared" ref="D11:E11" si="3">+D12+D13</f>
        <v>276971</v>
      </c>
      <c r="E11" s="338">
        <f t="shared" si="3"/>
        <v>351352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291471</v>
      </c>
      <c r="D13" s="337">
        <f>+'A.2 RASHODI'!I21</f>
        <v>276971</v>
      </c>
      <c r="E13" s="337">
        <f>+'A.2 RASHODI'!I38</f>
        <v>351352</v>
      </c>
    </row>
    <row r="14" spans="1:193">
      <c r="A14" s="312">
        <v>5</v>
      </c>
      <c r="B14" s="67" t="s">
        <v>5134</v>
      </c>
      <c r="C14" s="338">
        <f>SUM(C15:C24)</f>
        <v>816165</v>
      </c>
      <c r="D14" s="338">
        <f t="shared" ref="D14:E14" si="4">SUM(D15:D24)</f>
        <v>507757</v>
      </c>
      <c r="E14" s="338">
        <f t="shared" si="4"/>
        <v>400312</v>
      </c>
    </row>
    <row r="15" spans="1:193">
      <c r="A15" s="309">
        <v>51</v>
      </c>
      <c r="B15" s="48" t="s">
        <v>5122</v>
      </c>
      <c r="C15" s="337">
        <f>+'A.2 RASHODI'!J4</f>
        <v>518785</v>
      </c>
      <c r="D15" s="337">
        <f>+'A.2 RASHODI'!J21</f>
        <v>381000</v>
      </c>
      <c r="E15" s="337">
        <f>+'A.2 RASHODI'!J38</f>
        <v>305000</v>
      </c>
    </row>
    <row r="16" spans="1:193">
      <c r="A16" s="309">
        <v>52</v>
      </c>
      <c r="B16" s="48" t="s">
        <v>5123</v>
      </c>
      <c r="C16" s="337">
        <f>+'A.2 RASHODI'!K4</f>
        <v>158811</v>
      </c>
      <c r="D16" s="337">
        <f>+'A.2 RASHODI'!K21</f>
        <v>126757</v>
      </c>
      <c r="E16" s="337">
        <f>+'A.2 RASHODI'!K38</f>
        <v>95312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138569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6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8189899</v>
      </c>
      <c r="D5" s="70">
        <f t="shared" ref="D5:E5" si="0">+D6+D15+D21+D28+D38+D45+D52+D59+D66+D75</f>
        <v>7831080</v>
      </c>
      <c r="E5" s="70">
        <f t="shared" si="0"/>
        <v>7854946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8189899</v>
      </c>
      <c r="D66" s="345">
        <f>SUM(D67:D74)</f>
        <v>7831080</v>
      </c>
      <c r="E66" s="345">
        <f>SUM(E67:E74)</f>
        <v>7854946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8189899</v>
      </c>
      <c r="D70" s="337">
        <f>SUMIF('Unos rashoda i izdataka'!$R$3:$R$501,'A.4 RASHODI FUNK'!$A70,'Unos rashoda i izdataka'!$K$3:$K$501)+SUMIF('Unos rashoda P4'!$T$3:$T$501,'A.4 RASHODI FUNK'!$A70,'Unos rashoda P4'!$I$3:$I$501)</f>
        <v>7831080</v>
      </c>
      <c r="E70" s="337">
        <f>SUMIF('Unos rashoda i izdataka'!$R$3:$R$501,'A.4 RASHODI FUNK'!$A70,'Unos rashoda i izdataka'!$L$3:$L$501)+SUMIF('Unos rashoda P4'!$T$3:$T$501,'A.4 RASHODI FUNK'!$A70,'Unos rashoda P4'!$J$3:$J$501)</f>
        <v>7854946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Sandra Vidić</cp:lastModifiedBy>
  <cp:lastPrinted>2022-09-18T21:57:43Z</cp:lastPrinted>
  <dcterms:created xsi:type="dcterms:W3CDTF">2018-09-10T07:36:17Z</dcterms:created>
  <dcterms:modified xsi:type="dcterms:W3CDTF">2022-12-08T14:46:24Z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22857 SVEUČILIŠTE U RIJECI - FILOZOFSKI FAKULTET.xlsx</vt:lpwstr>
  </property>
</Properties>
</file>