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.vidic\Desktop\2020\FINANCIJSKI PLANOVI\2025\IZVRŠENJE\"/>
    </mc:Choice>
  </mc:AlternateContent>
  <xr:revisionPtr revIDLastSave="0" documentId="13_ncr:1_{2021F187-216E-4B7A-9A18-EEB60AAAC9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. SAŽETAK" sheetId="1" r:id="rId1"/>
    <sheet name="A.1 PRIHODI EK" sheetId="2" r:id="rId2"/>
    <sheet name="A.1 RASHODI EK" sheetId="6" r:id="rId3"/>
    <sheet name="A.2 PRIHODI I RASHODI IF" sheetId="4" r:id="rId4"/>
    <sheet name="A.3 RASHODI FUNKC" sheetId="10" r:id="rId5"/>
    <sheet name="B.1 RAČUN FINANC EK" sheetId="7" r:id="rId6"/>
    <sheet name="B.2 RAČUN FINANC IF" sheetId="8" r:id="rId7"/>
    <sheet name="Posebni dio" sheetId="16" r:id="rId8"/>
  </sheets>
  <definedNames>
    <definedName name="_xlnm.Print_Titles" localSheetId="1">'A.1 PRIHODI EK'!$7:$8</definedName>
    <definedName name="_xlnm.Print_Titles" localSheetId="2">'A.1 RASHODI EK'!$7:$8</definedName>
    <definedName name="_xlnm.Print_Titles" localSheetId="3">'A.2 PRIHODI I RASHODI IF'!$7:$8</definedName>
    <definedName name="_xlnm.Print_Titles" localSheetId="5">'B.1 RAČUN FINANC EK'!$7:$8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0" i="6" l="1"/>
  <c r="F61" i="6"/>
  <c r="F32" i="6"/>
  <c r="F13" i="6"/>
  <c r="E70" i="16"/>
  <c r="E61" i="16"/>
  <c r="E56" i="16"/>
  <c r="E26" i="16"/>
  <c r="F35" i="4"/>
  <c r="F33" i="4"/>
  <c r="F17" i="4"/>
  <c r="F12" i="4"/>
  <c r="F20" i="4"/>
  <c r="E35" i="16" l="1"/>
  <c r="E34" i="16" s="1"/>
  <c r="E37" i="16"/>
  <c r="E87" i="16" l="1"/>
  <c r="E77" i="16"/>
  <c r="E68" i="16"/>
  <c r="E60" i="16"/>
  <c r="E51" i="16"/>
  <c r="E48" i="16"/>
  <c r="E47" i="16" s="1"/>
  <c r="E42" i="16"/>
  <c r="E41" i="16"/>
  <c r="E39" i="16"/>
  <c r="E38" i="16" s="1"/>
  <c r="E33" i="16"/>
  <c r="E24" i="16"/>
  <c r="E19" i="16"/>
  <c r="E18" i="16" s="1"/>
  <c r="E3" i="16"/>
  <c r="D87" i="16"/>
  <c r="C87" i="16"/>
  <c r="D77" i="16"/>
  <c r="C77" i="16"/>
  <c r="D69" i="16"/>
  <c r="D68" i="16" s="1"/>
  <c r="C68" i="16"/>
  <c r="D60" i="16"/>
  <c r="C60" i="16"/>
  <c r="D57" i="16"/>
  <c r="D51" i="16"/>
  <c r="C51" i="16"/>
  <c r="C50" i="16" s="1"/>
  <c r="D48" i="16"/>
  <c r="D47" i="16" s="1"/>
  <c r="C48" i="16"/>
  <c r="C47" i="16" s="1"/>
  <c r="D42" i="16"/>
  <c r="C42" i="16"/>
  <c r="D41" i="16"/>
  <c r="C41" i="16"/>
  <c r="D39" i="16"/>
  <c r="D38" i="16" s="1"/>
  <c r="C39" i="16"/>
  <c r="C38" i="16" s="1"/>
  <c r="D34" i="16"/>
  <c r="D33" i="16" s="1"/>
  <c r="C33" i="16"/>
  <c r="D24" i="16"/>
  <c r="D23" i="16" s="1"/>
  <c r="C24" i="16"/>
  <c r="C23" i="16" s="1"/>
  <c r="D19" i="16"/>
  <c r="D18" i="16" s="1"/>
  <c r="C19" i="16"/>
  <c r="C18" i="16" s="1"/>
  <c r="D3" i="16"/>
  <c r="C3" i="16"/>
  <c r="E50" i="16" l="1"/>
  <c r="E23" i="16"/>
  <c r="E17" i="16" s="1"/>
  <c r="D59" i="16"/>
  <c r="E59" i="16"/>
  <c r="D50" i="16"/>
  <c r="D17" i="16" s="1"/>
  <c r="C59" i="16"/>
  <c r="C17" i="16"/>
  <c r="C20" i="4" l="1"/>
  <c r="F46" i="6" l="1"/>
  <c r="F36" i="6"/>
  <c r="F29" i="6"/>
  <c r="F144" i="6"/>
  <c r="G64" i="6"/>
  <c r="C78" i="6"/>
  <c r="C57" i="2" l="1"/>
  <c r="G14" i="2" l="1"/>
  <c r="F20" i="2" l="1"/>
  <c r="C20" i="2" l="1"/>
  <c r="F61" i="2" l="1"/>
  <c r="C61" i="2"/>
  <c r="C35" i="7" l="1"/>
  <c r="F11" i="8" l="1"/>
  <c r="F10" i="8" s="1"/>
  <c r="E11" i="8"/>
  <c r="H11" i="8" s="1"/>
  <c r="D11" i="8"/>
  <c r="D10" i="8" s="1"/>
  <c r="C11" i="8"/>
  <c r="G11" i="8" s="1"/>
  <c r="F14" i="8"/>
  <c r="F13" i="8" s="1"/>
  <c r="E14" i="8"/>
  <c r="D14" i="8"/>
  <c r="D13" i="8" s="1"/>
  <c r="C14" i="8"/>
  <c r="F16" i="8"/>
  <c r="G16" i="8" s="1"/>
  <c r="E16" i="8"/>
  <c r="D16" i="8"/>
  <c r="C16" i="8"/>
  <c r="F18" i="8"/>
  <c r="E18" i="8"/>
  <c r="H18" i="8" s="1"/>
  <c r="D18" i="8"/>
  <c r="C18" i="8"/>
  <c r="H19" i="8"/>
  <c r="G19" i="8"/>
  <c r="G18" i="8"/>
  <c r="H17" i="8"/>
  <c r="G17" i="8"/>
  <c r="H15" i="8"/>
  <c r="G15" i="8"/>
  <c r="H12" i="8"/>
  <c r="G12" i="8"/>
  <c r="E17" i="7"/>
  <c r="H22" i="1" s="1"/>
  <c r="D17" i="7"/>
  <c r="G22" i="1" s="1"/>
  <c r="F19" i="7"/>
  <c r="H19" i="7" s="1"/>
  <c r="C19" i="7"/>
  <c r="F24" i="7"/>
  <c r="H24" i="7" s="1"/>
  <c r="C24" i="7"/>
  <c r="F22" i="7"/>
  <c r="C22" i="7"/>
  <c r="H26" i="7"/>
  <c r="G26" i="7"/>
  <c r="H25" i="7"/>
  <c r="G25" i="7"/>
  <c r="H23" i="7"/>
  <c r="G23" i="7"/>
  <c r="H21" i="7"/>
  <c r="G21" i="7"/>
  <c r="H20" i="7"/>
  <c r="G20" i="7"/>
  <c r="F18" i="7" l="1"/>
  <c r="G19" i="7"/>
  <c r="E13" i="8"/>
  <c r="G22" i="7"/>
  <c r="H16" i="8"/>
  <c r="C10" i="8"/>
  <c r="G10" i="8" s="1"/>
  <c r="C18" i="7"/>
  <c r="C13" i="8"/>
  <c r="G13" i="8" s="1"/>
  <c r="E10" i="8"/>
  <c r="H10" i="8" s="1"/>
  <c r="H22" i="7"/>
  <c r="G14" i="8"/>
  <c r="H14" i="8"/>
  <c r="H13" i="8"/>
  <c r="G24" i="7"/>
  <c r="F12" i="7" l="1"/>
  <c r="F11" i="7" s="1"/>
  <c r="E10" i="7"/>
  <c r="H21" i="1" s="1"/>
  <c r="D10" i="7"/>
  <c r="G21" i="1" s="1"/>
  <c r="C12" i="7"/>
  <c r="C11" i="7" s="1"/>
  <c r="F15" i="7"/>
  <c r="F14" i="7" s="1"/>
  <c r="C15" i="7"/>
  <c r="C14" i="7" s="1"/>
  <c r="C10" i="7" l="1"/>
  <c r="F21" i="1" s="1"/>
  <c r="F10" i="7"/>
  <c r="I21" i="1" s="1"/>
  <c r="F28" i="7"/>
  <c r="F27" i="7" s="1"/>
  <c r="H27" i="7" s="1"/>
  <c r="C28" i="7"/>
  <c r="F30" i="7"/>
  <c r="H30" i="7" s="1"/>
  <c r="C30" i="7"/>
  <c r="F33" i="7"/>
  <c r="H33" i="7" s="1"/>
  <c r="C33" i="7"/>
  <c r="C32" i="7" s="1"/>
  <c r="G11" i="7"/>
  <c r="H11" i="7"/>
  <c r="G12" i="7"/>
  <c r="H12" i="7"/>
  <c r="G13" i="7"/>
  <c r="H13" i="7"/>
  <c r="G14" i="7"/>
  <c r="H14" i="7"/>
  <c r="G15" i="7"/>
  <c r="H15" i="7"/>
  <c r="G16" i="7"/>
  <c r="H16" i="7"/>
  <c r="G18" i="7"/>
  <c r="H18" i="7"/>
  <c r="G29" i="7"/>
  <c r="H29" i="7"/>
  <c r="G31" i="7"/>
  <c r="H31" i="7"/>
  <c r="G34" i="7"/>
  <c r="H34" i="7"/>
  <c r="G36" i="7"/>
  <c r="H36" i="7"/>
  <c r="H10" i="7"/>
  <c r="F35" i="7"/>
  <c r="G35" i="7" s="1"/>
  <c r="C13" i="10"/>
  <c r="F11" i="4"/>
  <c r="E11" i="4"/>
  <c r="D11" i="4"/>
  <c r="C11" i="4"/>
  <c r="F14" i="4"/>
  <c r="E14" i="4"/>
  <c r="D14" i="4"/>
  <c r="C14" i="4"/>
  <c r="F16" i="4"/>
  <c r="E16" i="4"/>
  <c r="D16" i="4"/>
  <c r="C16" i="4"/>
  <c r="F18" i="4"/>
  <c r="E18" i="4"/>
  <c r="D18" i="4"/>
  <c r="C18" i="4"/>
  <c r="F24" i="4"/>
  <c r="C24" i="4"/>
  <c r="C26" i="4"/>
  <c r="F29" i="4"/>
  <c r="E29" i="4"/>
  <c r="D29" i="4"/>
  <c r="C29" i="4"/>
  <c r="F32" i="4"/>
  <c r="E32" i="4"/>
  <c r="D32" i="4"/>
  <c r="C32" i="4"/>
  <c r="F34" i="4"/>
  <c r="E34" i="4"/>
  <c r="D34" i="4"/>
  <c r="C34" i="4"/>
  <c r="F36" i="4"/>
  <c r="E36" i="4"/>
  <c r="D36" i="4"/>
  <c r="C36" i="4"/>
  <c r="H12" i="4"/>
  <c r="H15" i="4"/>
  <c r="H17" i="4"/>
  <c r="H19" i="4"/>
  <c r="H20" i="4"/>
  <c r="H30" i="4"/>
  <c r="H33" i="4"/>
  <c r="H35" i="4"/>
  <c r="H37" i="4"/>
  <c r="H38" i="4"/>
  <c r="G12" i="4"/>
  <c r="G15" i="4"/>
  <c r="G17" i="4"/>
  <c r="G19" i="4"/>
  <c r="G20" i="4"/>
  <c r="G25" i="4"/>
  <c r="G30" i="4"/>
  <c r="G33" i="4"/>
  <c r="G35" i="4"/>
  <c r="G37" i="4"/>
  <c r="G38" i="4"/>
  <c r="G14" i="4" l="1"/>
  <c r="G28" i="7"/>
  <c r="H34" i="4"/>
  <c r="H18" i="4"/>
  <c r="H14" i="4"/>
  <c r="G34" i="4"/>
  <c r="F32" i="7"/>
  <c r="F17" i="7" s="1"/>
  <c r="I22" i="1" s="1"/>
  <c r="E28" i="4"/>
  <c r="F28" i="4"/>
  <c r="C10" i="10"/>
  <c r="G30" i="7"/>
  <c r="G32" i="4"/>
  <c r="G24" i="4"/>
  <c r="H28" i="7"/>
  <c r="C27" i="7"/>
  <c r="G27" i="7" s="1"/>
  <c r="G10" i="7"/>
  <c r="G36" i="4"/>
  <c r="G29" i="4"/>
  <c r="G18" i="4"/>
  <c r="G11" i="4"/>
  <c r="D28" i="4"/>
  <c r="G33" i="7"/>
  <c r="G32" i="7"/>
  <c r="H35" i="7"/>
  <c r="D10" i="4"/>
  <c r="H36" i="4"/>
  <c r="H32" i="4"/>
  <c r="H16" i="4"/>
  <c r="H11" i="4"/>
  <c r="C28" i="4"/>
  <c r="F10" i="4"/>
  <c r="C10" i="4"/>
  <c r="E10" i="4"/>
  <c r="G16" i="4"/>
  <c r="H29" i="4"/>
  <c r="E10" i="6"/>
  <c r="H13" i="1" s="1"/>
  <c r="D10" i="6"/>
  <c r="C12" i="6"/>
  <c r="F12" i="6"/>
  <c r="F17" i="6"/>
  <c r="C17" i="6"/>
  <c r="F19" i="6"/>
  <c r="C19" i="6"/>
  <c r="F24" i="6"/>
  <c r="C24" i="6"/>
  <c r="C29" i="6"/>
  <c r="C36" i="6"/>
  <c r="C46" i="6"/>
  <c r="F48" i="6"/>
  <c r="C48" i="6"/>
  <c r="F60" i="6"/>
  <c r="C60" i="6"/>
  <c r="F74" i="6"/>
  <c r="C74" i="6"/>
  <c r="F78" i="6"/>
  <c r="F85" i="6"/>
  <c r="C85" i="6"/>
  <c r="F94" i="6"/>
  <c r="C94" i="6"/>
  <c r="F99" i="6"/>
  <c r="C99" i="6"/>
  <c r="E113" i="6"/>
  <c r="H14" i="1" s="1"/>
  <c r="D113" i="6"/>
  <c r="G14" i="1" s="1"/>
  <c r="F117" i="6"/>
  <c r="F114" i="6" s="1"/>
  <c r="C117" i="6"/>
  <c r="C114" i="6" s="1"/>
  <c r="F126" i="6"/>
  <c r="C126" i="6"/>
  <c r="F137" i="6"/>
  <c r="C137" i="6"/>
  <c r="C144" i="6"/>
  <c r="G138" i="6"/>
  <c r="G127" i="6"/>
  <c r="G118" i="6"/>
  <c r="G101" i="6"/>
  <c r="G100" i="6"/>
  <c r="G95" i="6"/>
  <c r="G89" i="6"/>
  <c r="G86" i="6"/>
  <c r="G84" i="6"/>
  <c r="G63" i="6"/>
  <c r="G62" i="6"/>
  <c r="G61" i="6"/>
  <c r="G55" i="6"/>
  <c r="G54" i="6"/>
  <c r="G53" i="6"/>
  <c r="G52" i="6"/>
  <c r="G51" i="6"/>
  <c r="G50" i="6"/>
  <c r="G47" i="6"/>
  <c r="G45" i="6"/>
  <c r="G44" i="6"/>
  <c r="G43" i="6"/>
  <c r="G42" i="6"/>
  <c r="G41" i="6"/>
  <c r="G40" i="6"/>
  <c r="G39" i="6"/>
  <c r="G38" i="6"/>
  <c r="G37" i="6"/>
  <c r="G35" i="6"/>
  <c r="G34" i="6"/>
  <c r="G33" i="6"/>
  <c r="G32" i="6"/>
  <c r="G31" i="6"/>
  <c r="G30" i="6"/>
  <c r="G27" i="6"/>
  <c r="G26" i="6"/>
  <c r="G25" i="6"/>
  <c r="G21" i="6"/>
  <c r="G18" i="6"/>
  <c r="G13" i="6"/>
  <c r="D11" i="2"/>
  <c r="E11" i="2"/>
  <c r="F13" i="2"/>
  <c r="C13" i="2"/>
  <c r="F15" i="2"/>
  <c r="C15" i="2"/>
  <c r="F25" i="2"/>
  <c r="C25" i="2"/>
  <c r="C28" i="2"/>
  <c r="F31" i="2"/>
  <c r="C31" i="2"/>
  <c r="F37" i="2"/>
  <c r="C37" i="2"/>
  <c r="F50" i="2"/>
  <c r="C50" i="2"/>
  <c r="F54" i="2"/>
  <c r="C54" i="2"/>
  <c r="F57" i="2"/>
  <c r="C60" i="2"/>
  <c r="C70" i="2"/>
  <c r="C74" i="2"/>
  <c r="C76" i="2"/>
  <c r="C79" i="2"/>
  <c r="H28" i="4" l="1"/>
  <c r="H32" i="7"/>
  <c r="F12" i="2"/>
  <c r="H12" i="2" s="1"/>
  <c r="H17" i="7"/>
  <c r="G28" i="4"/>
  <c r="F60" i="2"/>
  <c r="H60" i="2" s="1"/>
  <c r="F53" i="2"/>
  <c r="H53" i="2" s="1"/>
  <c r="F47" i="2"/>
  <c r="H47" i="2" s="1"/>
  <c r="C47" i="2"/>
  <c r="C12" i="2"/>
  <c r="F36" i="2"/>
  <c r="D10" i="2"/>
  <c r="G10" i="1" s="1"/>
  <c r="C36" i="2"/>
  <c r="C53" i="2"/>
  <c r="C67" i="2"/>
  <c r="H10" i="4"/>
  <c r="G10" i="4"/>
  <c r="C17" i="7"/>
  <c r="E10" i="2"/>
  <c r="H10" i="1" s="1"/>
  <c r="F22" i="1"/>
  <c r="G17" i="7"/>
  <c r="C90" i="6"/>
  <c r="E9" i="6"/>
  <c r="C11" i="6"/>
  <c r="D9" i="6"/>
  <c r="G13" i="1"/>
  <c r="G126" i="6"/>
  <c r="G46" i="6"/>
  <c r="F11" i="6"/>
  <c r="H11" i="6" s="1"/>
  <c r="G48" i="6"/>
  <c r="G36" i="6"/>
  <c r="C23" i="6"/>
  <c r="G29" i="6"/>
  <c r="F121" i="6"/>
  <c r="H121" i="6" s="1"/>
  <c r="G24" i="6"/>
  <c r="G17" i="6"/>
  <c r="G117" i="6"/>
  <c r="F98" i="6"/>
  <c r="H98" i="6" s="1"/>
  <c r="G85" i="6"/>
  <c r="F56" i="6"/>
  <c r="H56" i="6" s="1"/>
  <c r="G19" i="6"/>
  <c r="C98" i="6"/>
  <c r="C73" i="6"/>
  <c r="G60" i="6"/>
  <c r="F73" i="6"/>
  <c r="C121" i="6"/>
  <c r="C56" i="6"/>
  <c r="G99" i="6"/>
  <c r="G94" i="6"/>
  <c r="F90" i="6"/>
  <c r="F23" i="6"/>
  <c r="G12" i="6"/>
  <c r="G137" i="6"/>
  <c r="C73" i="2"/>
  <c r="G13" i="2"/>
  <c r="G15" i="2"/>
  <c r="G16" i="2"/>
  <c r="G18" i="2"/>
  <c r="G25" i="2"/>
  <c r="G26" i="2"/>
  <c r="G31" i="2"/>
  <c r="G32" i="2"/>
  <c r="G33" i="2"/>
  <c r="G37" i="2"/>
  <c r="G38" i="2"/>
  <c r="G50" i="2"/>
  <c r="G52" i="2"/>
  <c r="G54" i="2"/>
  <c r="G55" i="2"/>
  <c r="G56" i="2"/>
  <c r="G61" i="2"/>
  <c r="G62" i="2"/>
  <c r="G12" i="2" l="1"/>
  <c r="G60" i="2"/>
  <c r="G47" i="2"/>
  <c r="G36" i="2"/>
  <c r="G53" i="2"/>
  <c r="G11" i="6"/>
  <c r="C11" i="2"/>
  <c r="F10" i="1" s="1"/>
  <c r="F11" i="2"/>
  <c r="C10" i="6"/>
  <c r="F13" i="1" s="1"/>
  <c r="C113" i="6"/>
  <c r="G56" i="6"/>
  <c r="G98" i="6"/>
  <c r="G114" i="6"/>
  <c r="F113" i="6"/>
  <c r="I14" i="1" s="1"/>
  <c r="G121" i="6"/>
  <c r="F10" i="6"/>
  <c r="G23" i="6"/>
  <c r="H23" i="6"/>
  <c r="G90" i="6"/>
  <c r="G73" i="6"/>
  <c r="H73" i="6"/>
  <c r="C78" i="2"/>
  <c r="C72" i="2" s="1"/>
  <c r="G23" i="1"/>
  <c r="G26" i="1" s="1"/>
  <c r="H12" i="1"/>
  <c r="C10" i="2" l="1"/>
  <c r="I10" i="1"/>
  <c r="K10" i="1" s="1"/>
  <c r="H11" i="2"/>
  <c r="F10" i="2"/>
  <c r="G11" i="2"/>
  <c r="F12" i="1"/>
  <c r="F9" i="6"/>
  <c r="I13" i="1"/>
  <c r="J13" i="1" s="1"/>
  <c r="C9" i="6"/>
  <c r="F14" i="1"/>
  <c r="F15" i="1" s="1"/>
  <c r="K14" i="1"/>
  <c r="H10" i="6"/>
  <c r="G10" i="6"/>
  <c r="G113" i="6"/>
  <c r="H113" i="6"/>
  <c r="H23" i="1"/>
  <c r="H15" i="1"/>
  <c r="I23" i="1"/>
  <c r="I26" i="1" s="1"/>
  <c r="G12" i="1"/>
  <c r="G15" i="1"/>
  <c r="F23" i="1"/>
  <c r="F26" i="1" s="1"/>
  <c r="H9" i="6" l="1"/>
  <c r="H10" i="2"/>
  <c r="J10" i="1"/>
  <c r="I12" i="1"/>
  <c r="K12" i="1" s="1"/>
  <c r="G10" i="2"/>
  <c r="F16" i="1"/>
  <c r="F27" i="1" s="1"/>
  <c r="G9" i="6"/>
  <c r="J14" i="1"/>
  <c r="K13" i="1"/>
  <c r="I15" i="1"/>
  <c r="J15" i="1" s="1"/>
  <c r="H26" i="1"/>
  <c r="H16" i="1"/>
  <c r="G16" i="1"/>
  <c r="G27" i="1" s="1"/>
  <c r="H27" i="1" l="1"/>
  <c r="J12" i="1"/>
  <c r="I16" i="1"/>
  <c r="K15" i="1"/>
  <c r="I27" i="1" l="1"/>
  <c r="H14" i="10" l="1"/>
  <c r="G14" i="10"/>
  <c r="F13" i="10"/>
  <c r="F10" i="10" s="1"/>
  <c r="E13" i="10"/>
  <c r="E10" i="10" s="1"/>
  <c r="D13" i="10"/>
  <c r="D10" i="10" s="1"/>
  <c r="H10" i="10" l="1"/>
  <c r="G10" i="10"/>
  <c r="H13" i="10"/>
  <c r="G13" i="10"/>
</calcChain>
</file>

<file path=xl/sharedStrings.xml><?xml version="1.0" encoding="utf-8"?>
<sst xmlns="http://schemas.openxmlformats.org/spreadsheetml/2006/main" count="903" uniqueCount="596">
  <si>
    <t>I. OPĆI DIO</t>
  </si>
  <si>
    <t>SAŽETAK  RAČUNA PRIHODA I RASHODA I RAČUNA FINANCIRANJA</t>
  </si>
  <si>
    <t>SAŽETAK RAČUNA PRIHODA I RASHODA</t>
  </si>
  <si>
    <t>BROJČANA OZNAKA I NAZIV</t>
  </si>
  <si>
    <t>INDEKS</t>
  </si>
  <si>
    <t>INDEKS**</t>
  </si>
  <si>
    <t>6=5/2*100</t>
  </si>
  <si>
    <t>7=5/4*100</t>
  </si>
  <si>
    <t>6 PRIHODI POSLOVANJA</t>
  </si>
  <si>
    <t>7 PRIHODI OD PRODAJE NEFINANCIJSKE IMOVINE</t>
  </si>
  <si>
    <t>PRIHODI UKUPNO</t>
  </si>
  <si>
    <t>3 RASHODI  POSLOVANJA</t>
  </si>
  <si>
    <t>4 RASHODI ZA NABAVU NEFINANCIJSKE IMOVINE</t>
  </si>
  <si>
    <t>RASHODI UKUPNO</t>
  </si>
  <si>
    <t>RAZLIKA - VIŠAK / MANJAK</t>
  </si>
  <si>
    <t>SAŽETAK RAČUNA FINANCIRANJA</t>
  </si>
  <si>
    <t>8 PRIMICI OD FINANCIJSKE IMOVINE I ZADUŽIVANJA</t>
  </si>
  <si>
    <t>5 IZDACI ZA FINANCIJSKU IMOVINU I OTPLATE ZAJMOVA</t>
  </si>
  <si>
    <t>RAZLIKA PRIMITAKA I IZDATAKA</t>
  </si>
  <si>
    <t>PRIJENOS SREDSTAVA IZ PRETHODNE GODINE</t>
  </si>
  <si>
    <t>PRIJENOS SREDSTAVA U SLJEDEĆE RAZDOBLJE</t>
  </si>
  <si>
    <t xml:space="preserve">NETO FINANCIRANJE </t>
  </si>
  <si>
    <t xml:space="preserve">VIŠAK/MANJAK + NETO FINANCIRANJE </t>
  </si>
  <si>
    <t xml:space="preserve"> RAČUN PRIHODA I RASHODA </t>
  </si>
  <si>
    <t xml:space="preserve">IZVJEŠTAJ O PRIHODIMA I RASHODIMA PREMA EKONOMSKOJ KLASIFIKACIJI </t>
  </si>
  <si>
    <t>UKUPNI PRIHODI</t>
  </si>
  <si>
    <t/>
  </si>
  <si>
    <t>Prihodi i rashodi</t>
  </si>
  <si>
    <t>EUR</t>
  </si>
  <si>
    <t>PRIHODI</t>
  </si>
  <si>
    <t>6</t>
  </si>
  <si>
    <t>Prihodi poslovanja</t>
  </si>
  <si>
    <t>61</t>
  </si>
  <si>
    <t>63</t>
  </si>
  <si>
    <t>Pomoći iz inozemstva (darovnice) i od subjekata unutar općeg proračuna</t>
  </si>
  <si>
    <t>632</t>
  </si>
  <si>
    <t>Pomoći od međunarodnih organizacija te institucija i tijela EU</t>
  </si>
  <si>
    <t>6323</t>
  </si>
  <si>
    <t>Tekuće pomoći od institucija i tijela  EU</t>
  </si>
  <si>
    <t>6324</t>
  </si>
  <si>
    <t>Kapitalne pomoći od institucija i tijela  EU</t>
  </si>
  <si>
    <t>64</t>
  </si>
  <si>
    <t>Prihodi od imovine</t>
  </si>
  <si>
    <t>641</t>
  </si>
  <si>
    <t>Prihodi od financijske imovine</t>
  </si>
  <si>
    <t>6417</t>
  </si>
  <si>
    <t>Prihodi iz dobiti trgovačkih društava, kreditnih i ostalih financijskih institucija po posebnim propisima</t>
  </si>
  <si>
    <t>65</t>
  </si>
  <si>
    <t>Prihodi od upravnih i administrativnih pristojbi, pristojbi po posebnim propisima i naknada</t>
  </si>
  <si>
    <t>652</t>
  </si>
  <si>
    <t>Prihodi po posebnim propisima</t>
  </si>
  <si>
    <t>6526</t>
  </si>
  <si>
    <t>Ostali nespomenuti prihodi</t>
  </si>
  <si>
    <t>IZVJEŠTAJ O PRIHODIMA I RASHODIMA PREMA IZVORIMA FINANCIRANJA</t>
  </si>
  <si>
    <t>1</t>
  </si>
  <si>
    <t>Opći prihodi i primici</t>
  </si>
  <si>
    <t>11</t>
  </si>
  <si>
    <t>4</t>
  </si>
  <si>
    <t>Prihodi za posebne namjene</t>
  </si>
  <si>
    <t>41</t>
  </si>
  <si>
    <t>43</t>
  </si>
  <si>
    <t>Ostali prihodi za posebne namjene</t>
  </si>
  <si>
    <t>5</t>
  </si>
  <si>
    <t>Pomoći</t>
  </si>
  <si>
    <t>51</t>
  </si>
  <si>
    <t>Pomoći EU</t>
  </si>
  <si>
    <t>56</t>
  </si>
  <si>
    <t>Fondovi EU</t>
  </si>
  <si>
    <t>57</t>
  </si>
  <si>
    <t>Ostali programi EU</t>
  </si>
  <si>
    <t>58</t>
  </si>
  <si>
    <t>Instrumenti EU nove generacije</t>
  </si>
  <si>
    <t>RASHODI</t>
  </si>
  <si>
    <t>12</t>
  </si>
  <si>
    <t>Sredstva učešća za pomoći</t>
  </si>
  <si>
    <t>52</t>
  </si>
  <si>
    <t>Ostale pomoći</t>
  </si>
  <si>
    <t>8</t>
  </si>
  <si>
    <t>Namjenski primici od zaduživanja</t>
  </si>
  <si>
    <t>81</t>
  </si>
  <si>
    <t>UKUPNI RASHODI</t>
  </si>
  <si>
    <t>3</t>
  </si>
  <si>
    <t>Rashodi poslovanja</t>
  </si>
  <si>
    <t>31</t>
  </si>
  <si>
    <t>Rashodi za zaposlene</t>
  </si>
  <si>
    <t>311</t>
  </si>
  <si>
    <t>Plaće (Bruto)</t>
  </si>
  <si>
    <t>3111</t>
  </si>
  <si>
    <t>Plaće za redovan rad</t>
  </si>
  <si>
    <t>3113</t>
  </si>
  <si>
    <t>Plaće za prekovremeni rad</t>
  </si>
  <si>
    <t>312</t>
  </si>
  <si>
    <t>Ostali rashodi za zaposlene</t>
  </si>
  <si>
    <t>3121</t>
  </si>
  <si>
    <t>313</t>
  </si>
  <si>
    <t>Doprinosi na plaće</t>
  </si>
  <si>
    <t>3132</t>
  </si>
  <si>
    <t>Doprinosi za obvezno zdravstveno osiguranje</t>
  </si>
  <si>
    <t>32</t>
  </si>
  <si>
    <t>Materijalni rashodi</t>
  </si>
  <si>
    <t>321</t>
  </si>
  <si>
    <t>Naknade troškova zaposlenima</t>
  </si>
  <si>
    <t>3211</t>
  </si>
  <si>
    <t>Službena putovanja</t>
  </si>
  <si>
    <t>3212</t>
  </si>
  <si>
    <t>Naknade za prijevoz, za rad na terenu i odvojeni život</t>
  </si>
  <si>
    <t>3213</t>
  </si>
  <si>
    <t>Stručno usavršavanje zaposlenika</t>
  </si>
  <si>
    <t>3214</t>
  </si>
  <si>
    <t>Ostale naknade troškova zaposlenima</t>
  </si>
  <si>
    <t>322</t>
  </si>
  <si>
    <t>Rashodi za materijal i energiju</t>
  </si>
  <si>
    <t>3221</t>
  </si>
  <si>
    <t>Uredski materijal i ostali materijalni rashodi</t>
  </si>
  <si>
    <t>3223</t>
  </si>
  <si>
    <t>Energija</t>
  </si>
  <si>
    <t>3224</t>
  </si>
  <si>
    <t>Materijal i dijelovi za tekuće i investicijsko održavanje</t>
  </si>
  <si>
    <t>3225</t>
  </si>
  <si>
    <t>Sitni inventar i auto gume</t>
  </si>
  <si>
    <t>3227</t>
  </si>
  <si>
    <t>Službena, radna i zaštitna odjeća i obuća</t>
  </si>
  <si>
    <t>323</t>
  </si>
  <si>
    <t>Rashodi za usluge</t>
  </si>
  <si>
    <t>3231</t>
  </si>
  <si>
    <t>Usluge telefona, pošte i prijevoza</t>
  </si>
  <si>
    <t>3232</t>
  </si>
  <si>
    <t>Usluge tekućeg i investicijskog održavanja</t>
  </si>
  <si>
    <t>3233</t>
  </si>
  <si>
    <t>Usluge promidžbe i informiranja</t>
  </si>
  <si>
    <t>3234</t>
  </si>
  <si>
    <t>Komunalne usluge</t>
  </si>
  <si>
    <t>3235</t>
  </si>
  <si>
    <t>Zakupnine i najamnine</t>
  </si>
  <si>
    <t>3236</t>
  </si>
  <si>
    <t>Zdravstvene i veterinarske usluge</t>
  </si>
  <si>
    <t>3237</t>
  </si>
  <si>
    <t>Intelektualne i osobne usluge</t>
  </si>
  <si>
    <t>3238</t>
  </si>
  <si>
    <t>Računalne usluge</t>
  </si>
  <si>
    <t>3239</t>
  </si>
  <si>
    <t>Ostale usluge</t>
  </si>
  <si>
    <t>324</t>
  </si>
  <si>
    <t>Naknade troškova osobama izvan radnog odnosa</t>
  </si>
  <si>
    <t>3241</t>
  </si>
  <si>
    <t>329</t>
  </si>
  <si>
    <t>Ostali nespomenuti rashodi poslovanja</t>
  </si>
  <si>
    <t>3291</t>
  </si>
  <si>
    <t>Naknade za rad predstavničkih i izvršnih tijela, povjerenstava i slično</t>
  </si>
  <si>
    <t>3292</t>
  </si>
  <si>
    <t>Premije osiguranja</t>
  </si>
  <si>
    <t>3293</t>
  </si>
  <si>
    <t>Reprezentacija</t>
  </si>
  <si>
    <t>3294</t>
  </si>
  <si>
    <t>Članarine i norme</t>
  </si>
  <si>
    <t>3295</t>
  </si>
  <si>
    <t>Pristojbe i naknade</t>
  </si>
  <si>
    <t>3296</t>
  </si>
  <si>
    <t>Troškovi sudskih postupaka</t>
  </si>
  <si>
    <t>3299</t>
  </si>
  <si>
    <t>34</t>
  </si>
  <si>
    <t>Financijski rashodi</t>
  </si>
  <si>
    <t>343</t>
  </si>
  <si>
    <t>Ostali financijski rashodi</t>
  </si>
  <si>
    <t>3431</t>
  </si>
  <si>
    <t>Bankarske usluge i usluge platnog prometa</t>
  </si>
  <si>
    <t>35</t>
  </si>
  <si>
    <t>Subvencije</t>
  </si>
  <si>
    <t>352</t>
  </si>
  <si>
    <t>Subvencije trgovačkim društvima, poljoprivrednicima i obrtnicima izvan javnog sektora</t>
  </si>
  <si>
    <t>3522</t>
  </si>
  <si>
    <t>Subvencije trgovačkim društvima izvan javnog sektora</t>
  </si>
  <si>
    <t>353</t>
  </si>
  <si>
    <t>Subvencije trgovačkim društvima, zadrugama, poljoprivrednicima i obrtnicima iz EU sredstava</t>
  </si>
  <si>
    <t>3531</t>
  </si>
  <si>
    <t>36</t>
  </si>
  <si>
    <t>Pomoći dane u inozemstvo i unutar općeg proračuna</t>
  </si>
  <si>
    <t>361</t>
  </si>
  <si>
    <t>Pomoći inozemnim vladama</t>
  </si>
  <si>
    <t>3611</t>
  </si>
  <si>
    <t>Tekuće pomoći inozemnim vladama</t>
  </si>
  <si>
    <t>363</t>
  </si>
  <si>
    <t>Pomoći unutar općeg proračuna</t>
  </si>
  <si>
    <t>3631</t>
  </si>
  <si>
    <t>Tekuće pomoći unutar općeg proračuna</t>
  </si>
  <si>
    <t>366</t>
  </si>
  <si>
    <t>Pomoći proračunskim korisnicima drugih proračuna</t>
  </si>
  <si>
    <t>3661</t>
  </si>
  <si>
    <t>Tekuće pomoći proračunskim korisnicima drugih proračuna</t>
  </si>
  <si>
    <t>3662</t>
  </si>
  <si>
    <t>Kapitalne pomoći proračunskim korisnicima drugih proračuna</t>
  </si>
  <si>
    <t>368</t>
  </si>
  <si>
    <t>Pomoći temeljem prijenosa EU sredstava</t>
  </si>
  <si>
    <t>3681</t>
  </si>
  <si>
    <t>Tekuće pomoći temeljem prijenosa EU sredstava</t>
  </si>
  <si>
    <t>369</t>
  </si>
  <si>
    <t>Prijenosi između proračunskih korisnika istog proračuna</t>
  </si>
  <si>
    <t>3691</t>
  </si>
  <si>
    <t>Tekući prijenosi između proračunskih korisnika istog proračuna</t>
  </si>
  <si>
    <t>3692</t>
  </si>
  <si>
    <t>Kapitalni prijenosi između proračunskih korisnika istog proračuna</t>
  </si>
  <si>
    <t>3694</t>
  </si>
  <si>
    <t>Kapitalni prijenosi između proračunskih korisnika istog proračuna temeljem prijenosa EU sredstava</t>
  </si>
  <si>
    <t>37</t>
  </si>
  <si>
    <t>Naknade građanima i kućanstvima na temelju osiguranja i druge naknade</t>
  </si>
  <si>
    <t>372</t>
  </si>
  <si>
    <t>Ostale naknade građanima i kućanstvima iz proračuna</t>
  </si>
  <si>
    <t>3721</t>
  </si>
  <si>
    <t>Naknade građanima i kućanstvima u novcu</t>
  </si>
  <si>
    <t>38</t>
  </si>
  <si>
    <t>Ostali rashodi</t>
  </si>
  <si>
    <t>381</t>
  </si>
  <si>
    <t>Tekuće donacije</t>
  </si>
  <si>
    <t>3811</t>
  </si>
  <si>
    <t>Tekuće donacije u novcu</t>
  </si>
  <si>
    <t>3813</t>
  </si>
  <si>
    <t>Tekuće donacije iz EU sredstava</t>
  </si>
  <si>
    <t>382</t>
  </si>
  <si>
    <t>Kapitalne donacije</t>
  </si>
  <si>
    <t>3821</t>
  </si>
  <si>
    <t>Kapitalne donacije neprofitnim organizacijama</t>
  </si>
  <si>
    <t>3823</t>
  </si>
  <si>
    <t>Kapitalne donacije iz EU sredstava</t>
  </si>
  <si>
    <t>383</t>
  </si>
  <si>
    <t>Kazne, penali i naknade štete</t>
  </si>
  <si>
    <t>3834</t>
  </si>
  <si>
    <t>Ugovorene kazne i ostale naknade šteta</t>
  </si>
  <si>
    <t>Rashodi za nabavu nefinancijske imovine</t>
  </si>
  <si>
    <t>Rashodi za nabavu neproizvedene dugotrajne imovine</t>
  </si>
  <si>
    <t>412</t>
  </si>
  <si>
    <t>Nematerijalna imovina</t>
  </si>
  <si>
    <t>4123</t>
  </si>
  <si>
    <t>Licence</t>
  </si>
  <si>
    <t>42</t>
  </si>
  <si>
    <t>Rashodi za nabavu proizvedene dugotrajne imovine</t>
  </si>
  <si>
    <t>421</t>
  </si>
  <si>
    <t>Građevinski objekti</t>
  </si>
  <si>
    <t>4212</t>
  </si>
  <si>
    <t>Poslovni objekti</t>
  </si>
  <si>
    <t>422</t>
  </si>
  <si>
    <t>Postrojenja i oprema</t>
  </si>
  <si>
    <t>4221</t>
  </si>
  <si>
    <t>Uredska oprema i namještaj</t>
  </si>
  <si>
    <t>4224</t>
  </si>
  <si>
    <t>Medicinska i laboratorijska oprema</t>
  </si>
  <si>
    <t>426</t>
  </si>
  <si>
    <t>Nematerijalna proizvedena imovina</t>
  </si>
  <si>
    <t>4262</t>
  </si>
  <si>
    <t>Ulaganja u računalne programe</t>
  </si>
  <si>
    <t>45</t>
  </si>
  <si>
    <t>Rashodi za dodatna ulaganja na nefinancijskoj imovini</t>
  </si>
  <si>
    <t>451</t>
  </si>
  <si>
    <t>Dodatna ulaganja na građevinskim objektima</t>
  </si>
  <si>
    <t>4511</t>
  </si>
  <si>
    <t>IZVJEŠTAJ RAČUNA FINANCIRANJA PREMA EKONOMSKOJ KLASIFIKACIJI</t>
  </si>
  <si>
    <t>UKUPNO RASHODI</t>
  </si>
  <si>
    <t>Primici i izdaci</t>
  </si>
  <si>
    <t>PRIMICI</t>
  </si>
  <si>
    <t>Primici od financijske imovine i zaduživanja</t>
  </si>
  <si>
    <t>IZVJEŠTAJ RAČUNA FINANCIRANJA PREMA IZVORIMA FINANCIRANJA</t>
  </si>
  <si>
    <t>INDEKS
(5)/(2)</t>
  </si>
  <si>
    <t>INDEKS
(5)/(4)</t>
  </si>
  <si>
    <t>631</t>
  </si>
  <si>
    <t>Pomoći od inozemnih vlada</t>
  </si>
  <si>
    <t>6311</t>
  </si>
  <si>
    <t>Tekuće pomoći od inozemnih vlada</t>
  </si>
  <si>
    <t>6321</t>
  </si>
  <si>
    <t>Tekuće pomoći od međunarodnih organizacija</t>
  </si>
  <si>
    <t>6322</t>
  </si>
  <si>
    <t>Kapitalne pomoći od međunarodnih organizacija</t>
  </si>
  <si>
    <t>634</t>
  </si>
  <si>
    <t>Pomoći od ostalih subjekata unutar općeg proračuna</t>
  </si>
  <si>
    <t>6341</t>
  </si>
  <si>
    <t>Tekuće pomoći od ostalih subjekata unutar općeg proračuna</t>
  </si>
  <si>
    <t>6342</t>
  </si>
  <si>
    <t>Kapitalne pomoći od ostalih subjekata unutar općeg proračuna</t>
  </si>
  <si>
    <t>636</t>
  </si>
  <si>
    <t>Pomoći proračunskim korisnicima iz proračuna koji im nije nadležan</t>
  </si>
  <si>
    <t>6361</t>
  </si>
  <si>
    <t>Tekuće pomoći proračunskim korisnicima iz proračuna koji im nije nadležan</t>
  </si>
  <si>
    <t>6362</t>
  </si>
  <si>
    <t>Kapitalne pomoći proračunskim korisnicima iz proračuna koji im nije nadležan</t>
  </si>
  <si>
    <t>638</t>
  </si>
  <si>
    <t>Pomoći iz državnog proračuna temeljem prijenosa EU sredstava</t>
  </si>
  <si>
    <t>6381</t>
  </si>
  <si>
    <t>Tekuće pomoći iz državnog proračuna temeljem prijenosa EU sredstava</t>
  </si>
  <si>
    <t>6382</t>
  </si>
  <si>
    <t>Kapitalne pomoći iz državnog proračuna temeljem prijenosa EU sredstava</t>
  </si>
  <si>
    <t>639</t>
  </si>
  <si>
    <t>6391</t>
  </si>
  <si>
    <t>6392</t>
  </si>
  <si>
    <t>6393</t>
  </si>
  <si>
    <t>Tekući prijenosi između proračunskih korisnika istog proračuna temeljem prijenosa EU sredstava</t>
  </si>
  <si>
    <t>6394</t>
  </si>
  <si>
    <t>6413</t>
  </si>
  <si>
    <t>Kamate na oročena sredstva i depozite po viđenju</t>
  </si>
  <si>
    <t>6414</t>
  </si>
  <si>
    <t>Prihodi od zateznih kamata</t>
  </si>
  <si>
    <t>6415</t>
  </si>
  <si>
    <t>Prihodi od pozitivnih tečajnih razlika i razlika zbog primjene valutne klauzule</t>
  </si>
  <si>
    <t>6416</t>
  </si>
  <si>
    <t>Prihodi od dividendi</t>
  </si>
  <si>
    <t>6419</t>
  </si>
  <si>
    <t>Ostali prihodi od financijske imovine</t>
  </si>
  <si>
    <t>642</t>
  </si>
  <si>
    <t>Prihodi od nefinancijske imovine</t>
  </si>
  <si>
    <t>6425</t>
  </si>
  <si>
    <t>Prihodi od prodaje kratkotrajne nefinancijske imovine</t>
  </si>
  <si>
    <t>6429</t>
  </si>
  <si>
    <t>Ostali prihodi od nefinancijske imovine</t>
  </si>
  <si>
    <t>651</t>
  </si>
  <si>
    <t>Upravne i administrativne pristojbe</t>
  </si>
  <si>
    <t>6514</t>
  </si>
  <si>
    <t>Ostale pristojbe i naknade</t>
  </si>
  <si>
    <t>6521</t>
  </si>
  <si>
    <t>Prihodi državne uprave</t>
  </si>
  <si>
    <t>66</t>
  </si>
  <si>
    <t>Prihodi od prodaje proizvoda i robe te pruženih usluga i prihodi od donacija</t>
  </si>
  <si>
    <t>661</t>
  </si>
  <si>
    <t>Prihodi od prodaje proizvoda i robe te pruženih usluga</t>
  </si>
  <si>
    <t>6614</t>
  </si>
  <si>
    <t>Prihodi od prodaje proizvoda i robe</t>
  </si>
  <si>
    <t>6615</t>
  </si>
  <si>
    <t>Prihodi od pruženih usluga</t>
  </si>
  <si>
    <t>663</t>
  </si>
  <si>
    <t>Donacije od pravnih i fizičkih osoba izvan općeg proračuna</t>
  </si>
  <si>
    <t>6631</t>
  </si>
  <si>
    <t>6632</t>
  </si>
  <si>
    <t>68</t>
  </si>
  <si>
    <t>Kazne, upravne mjere i ostali prihodi</t>
  </si>
  <si>
    <t>681</t>
  </si>
  <si>
    <t>Kazne i upravne mjere</t>
  </si>
  <si>
    <t>6819</t>
  </si>
  <si>
    <t>Ostale kazne</t>
  </si>
  <si>
    <t>683</t>
  </si>
  <si>
    <t>Ostali prihodi</t>
  </si>
  <si>
    <t>6831</t>
  </si>
  <si>
    <t>7</t>
  </si>
  <si>
    <t>Prihodi od prodaje nefinancijske imovine</t>
  </si>
  <si>
    <t>71</t>
  </si>
  <si>
    <t>Prihodi od prodaje neproizvedene dugotrajne imovine</t>
  </si>
  <si>
    <t>711</t>
  </si>
  <si>
    <t>Prihodi od prodaje materijalne imovine - prirodnih bogatstava</t>
  </si>
  <si>
    <t>7111</t>
  </si>
  <si>
    <t>Zemljište</t>
  </si>
  <si>
    <t>712</t>
  </si>
  <si>
    <t>Prihodi od prodaje nematerijalne imovine</t>
  </si>
  <si>
    <t>7124</t>
  </si>
  <si>
    <t>Ostala prava</t>
  </si>
  <si>
    <t>72</t>
  </si>
  <si>
    <t>Prihodi od prodaje proizvedene dugotrajne imovine</t>
  </si>
  <si>
    <t>721</t>
  </si>
  <si>
    <t>Prihodi od prodaje građevinskih objekata</t>
  </si>
  <si>
    <t>7211</t>
  </si>
  <si>
    <t>Stambeni objekti</t>
  </si>
  <si>
    <t>7212</t>
  </si>
  <si>
    <t>722</t>
  </si>
  <si>
    <t>Prihodi od prodaje postrojenja i opreme</t>
  </si>
  <si>
    <t>7221</t>
  </si>
  <si>
    <t>7226</t>
  </si>
  <si>
    <t>Sportska i glazbena oprema</t>
  </si>
  <si>
    <t>7227</t>
  </si>
  <si>
    <t>Uređaji, strojevi i oprema za ostale namjene</t>
  </si>
  <si>
    <t>723</t>
  </si>
  <si>
    <t>Prihodi od prodaje prijevoznih sredstava</t>
  </si>
  <si>
    <t>7231</t>
  </si>
  <si>
    <t>Prijevozna sredstva u cestovnom prometu</t>
  </si>
  <si>
    <t>7233</t>
  </si>
  <si>
    <t>Prijevozna sredstva u pomorskom i riječnom prometu</t>
  </si>
  <si>
    <t>725</t>
  </si>
  <si>
    <t>Prihodi od prodaje višegodišnjih nasada i osnovnog stada</t>
  </si>
  <si>
    <t>7252</t>
  </si>
  <si>
    <t>Osnovno stado</t>
  </si>
  <si>
    <t>3112</t>
  </si>
  <si>
    <t>Plaće u naravi</t>
  </si>
  <si>
    <t>3114</t>
  </si>
  <si>
    <t>Plaće za posebne uvjete rada</t>
  </si>
  <si>
    <t>3131</t>
  </si>
  <si>
    <t>Doprinosi za mirovinsko osiguranje</t>
  </si>
  <si>
    <t>3133</t>
  </si>
  <si>
    <t>Doprinosi za obvezno osiguranje u slučaju nezaposlenosti</t>
  </si>
  <si>
    <t>3222</t>
  </si>
  <si>
    <t>Materijal i sirovine</t>
  </si>
  <si>
    <t>342</t>
  </si>
  <si>
    <t>Kamate za primljene kredite i zajmove</t>
  </si>
  <si>
    <t>3422</t>
  </si>
  <si>
    <t>Kamate za primljene kredite i zajmove od kreditnih i ostalih financijskih institucija u javnom sektoru</t>
  </si>
  <si>
    <t>3423</t>
  </si>
  <si>
    <t>Kamate za primljene kredite i zajmove od kreditnih i ostalih financijskih institucija izvan javnog sektora</t>
  </si>
  <si>
    <t>3432</t>
  </si>
  <si>
    <t>Negativne tečajne razlike i razlike zbog primjene valutne klauzule</t>
  </si>
  <si>
    <t>3433</t>
  </si>
  <si>
    <t>Zatezne kamate</t>
  </si>
  <si>
    <t>3434</t>
  </si>
  <si>
    <t>Ostali nespomenuti financijski rashodi</t>
  </si>
  <si>
    <t>351</t>
  </si>
  <si>
    <t>Subvencije trgovačkim društvima u javnom sektoru</t>
  </si>
  <si>
    <t>3511</t>
  </si>
  <si>
    <t>Subvencije kreditnim i ostalim financijskim institucijama u javnom sektoru</t>
  </si>
  <si>
    <t>3521</t>
  </si>
  <si>
    <t>Subvencije kreditnim i ostalim financijskim institucijama izvan javnog sektora</t>
  </si>
  <si>
    <t>362</t>
  </si>
  <si>
    <t>Pomoći međunarodnim organizacijama te institucijama i tijelima EU</t>
  </si>
  <si>
    <t>3621</t>
  </si>
  <si>
    <t>Tekuće pomoći međunarodnim organizacijama te institucijama i tijelima EU</t>
  </si>
  <si>
    <t>3693</t>
  </si>
  <si>
    <t>371</t>
  </si>
  <si>
    <t>Naknade građanima i kućanstvima na temelju osiguranja</t>
  </si>
  <si>
    <t>3712</t>
  </si>
  <si>
    <t>Naknade građanima i kućanstvima u naravi - neposredno ili putem ustanova izvan javnog sektora</t>
  </si>
  <si>
    <t>3714</t>
  </si>
  <si>
    <t>Naknade građanima i kućanstvima u naravi - putem ustanova u javnom sektoru</t>
  </si>
  <si>
    <t>3722</t>
  </si>
  <si>
    <t>Naknade građanima i kućanstvima u naravi</t>
  </si>
  <si>
    <t>3723</t>
  </si>
  <si>
    <t>Naknade građanima i kućanstvima iz EU sredstava</t>
  </si>
  <si>
    <t>3812</t>
  </si>
  <si>
    <t>Tekuće donacije u naravi</t>
  </si>
  <si>
    <t>3822</t>
  </si>
  <si>
    <t>Kapitalne donacije građanima i kućanstvima</t>
  </si>
  <si>
    <t>3831</t>
  </si>
  <si>
    <t>Naknade šteta pravnim i fizičkim osobama</t>
  </si>
  <si>
    <t>3832</t>
  </si>
  <si>
    <t>Penali, ležarine i drugo</t>
  </si>
  <si>
    <t>3833</t>
  </si>
  <si>
    <t>Naknade šteta zaposlenicima</t>
  </si>
  <si>
    <t>3835</t>
  </si>
  <si>
    <t>411</t>
  </si>
  <si>
    <t>Materijalna imovina - prirodna bogatstva</t>
  </si>
  <si>
    <t>4111</t>
  </si>
  <si>
    <t>4124</t>
  </si>
  <si>
    <t>4126</t>
  </si>
  <si>
    <t>Ostala nematerijalna imovina</t>
  </si>
  <si>
    <t>4211</t>
  </si>
  <si>
    <t>4214</t>
  </si>
  <si>
    <t>Ostali građevinski objekti</t>
  </si>
  <si>
    <t>4222</t>
  </si>
  <si>
    <t>Komunikacijska oprema</t>
  </si>
  <si>
    <t>4223</t>
  </si>
  <si>
    <t>Oprema za održavanje i zaštitu</t>
  </si>
  <si>
    <t>4225</t>
  </si>
  <si>
    <t>Instrumenti, uređaji i strojevi</t>
  </si>
  <si>
    <t>4226</t>
  </si>
  <si>
    <t>4227</t>
  </si>
  <si>
    <t>423</t>
  </si>
  <si>
    <t>Prijevozna sredstva</t>
  </si>
  <si>
    <t>4231</t>
  </si>
  <si>
    <t>4233</t>
  </si>
  <si>
    <t>424</t>
  </si>
  <si>
    <t>Knjige, umjetnička djela i ostale izložbene vrijednosti</t>
  </si>
  <si>
    <t>4241</t>
  </si>
  <si>
    <t>Knjige</t>
  </si>
  <si>
    <t>4242</t>
  </si>
  <si>
    <t>Umjetnička djela (izložena u galerijama, muzejima i slično)</t>
  </si>
  <si>
    <t>4244</t>
  </si>
  <si>
    <t>Ostale nespomenute izložbene vrijednosti</t>
  </si>
  <si>
    <t>425</t>
  </si>
  <si>
    <t>Višegodišnji nasadi i osnovno stado</t>
  </si>
  <si>
    <t>4251</t>
  </si>
  <si>
    <t>Višegodišnji nasadi</t>
  </si>
  <si>
    <t>4252</t>
  </si>
  <si>
    <t>4263</t>
  </si>
  <si>
    <t>Umjetnička, literarna i znanstvena djela</t>
  </si>
  <si>
    <t>4264</t>
  </si>
  <si>
    <t>Ostala nematerijalna proizvedena imovina</t>
  </si>
  <si>
    <t>Rashodi za nabavu plemenitih metala i ostalih pohranjenih vrijednosti</t>
  </si>
  <si>
    <t>431</t>
  </si>
  <si>
    <t>Plemeniti metali i ostale pohranjene vrijednosti</t>
  </si>
  <si>
    <t>4312</t>
  </si>
  <si>
    <t>Pohranjene knjige, umjetnička djela i slične vrijednosti</t>
  </si>
  <si>
    <t>44</t>
  </si>
  <si>
    <t>Rashodi za nabavu proizvedene kratkotrajne imovine</t>
  </si>
  <si>
    <t>441</t>
  </si>
  <si>
    <t>Rashodi za nabavu zaliha</t>
  </si>
  <si>
    <t>4411</t>
  </si>
  <si>
    <t>Strateške zalihe</t>
  </si>
  <si>
    <t>452</t>
  </si>
  <si>
    <t>Dodatna ulaganja na postrojenjima i opremi</t>
  </si>
  <si>
    <t>4521</t>
  </si>
  <si>
    <t>453</t>
  </si>
  <si>
    <t>Dodatna ulaganja na prijevoznim sredstvima</t>
  </si>
  <si>
    <t>4531</t>
  </si>
  <si>
    <t>454</t>
  </si>
  <si>
    <t>Dodatna ulaganja za ostalu nefinancijsku imovinu</t>
  </si>
  <si>
    <t>4541</t>
  </si>
  <si>
    <t>Vlastiti prihodi</t>
  </si>
  <si>
    <t>Donacije</t>
  </si>
  <si>
    <t>Prihodi od nefin. imovine i nadoknade štete s osnova osig.</t>
  </si>
  <si>
    <t>IZVJEŠTAJ O RASHODIMA PREMA FUNKCIJSKOJ KLASIFIKACIJI</t>
  </si>
  <si>
    <t>01</t>
  </si>
  <si>
    <t>Opće javne usluge</t>
  </si>
  <si>
    <t>015</t>
  </si>
  <si>
    <t>Istraživanje i razvoj: Opće javne usluge</t>
  </si>
  <si>
    <t>09</t>
  </si>
  <si>
    <t>Obrazovanje</t>
  </si>
  <si>
    <t>094</t>
  </si>
  <si>
    <t>Visoka naobrazba</t>
  </si>
  <si>
    <t>Primljeni povrati glavnica danih zajmova i depozita</t>
  </si>
  <si>
    <t>818</t>
  </si>
  <si>
    <t>Primici od povrata depozita i jamčevnih pologa</t>
  </si>
  <si>
    <t>8181</t>
  </si>
  <si>
    <t>Primici od povrata depozita od kreditnih i ostalih financijskih institucija - tuzemni</t>
  </si>
  <si>
    <t>83</t>
  </si>
  <si>
    <t>Primici od prodaje dionica i udjela u glavnici</t>
  </si>
  <si>
    <t>833</t>
  </si>
  <si>
    <t>Primici od prodaje dionica i udjela u glavnici kreditnih i ostalih financijskih institucija izvan javnog sektora</t>
  </si>
  <si>
    <t>8331</t>
  </si>
  <si>
    <t>Dionice i udjeli u glavnici tuzemnih kreditnih i ostalih financijskih institucija izvan javnog sektora</t>
  </si>
  <si>
    <t>IZDACI</t>
  </si>
  <si>
    <t>Izdaci za financijsku imovinu i otplate zajmova</t>
  </si>
  <si>
    <t>Izdaci za dane zajmove i depozite</t>
  </si>
  <si>
    <t>53</t>
  </si>
  <si>
    <t>Izdaci za dionice i udjele u glavnici</t>
  </si>
  <si>
    <t>532</t>
  </si>
  <si>
    <t>Dionice i udjeli u glavnici trgovačkih društava u javnom sektoru</t>
  </si>
  <si>
    <t>5321</t>
  </si>
  <si>
    <t>534</t>
  </si>
  <si>
    <t>Dionice i udjeli u glavnici trgovačkih društava izvan javnog sektora</t>
  </si>
  <si>
    <t>5341</t>
  </si>
  <si>
    <t>Dionice i udjeli u glavnici tuzemnih trgovačkih društava izvan javnog sektora</t>
  </si>
  <si>
    <t>54</t>
  </si>
  <si>
    <t>Izdaci za otplatu glavnice primljenih kredita i zajmova</t>
  </si>
  <si>
    <t>542</t>
  </si>
  <si>
    <t>Otplata glavnice primljenih kredita i zajmova od kreditnih i ostalih financijskih institucija u javnom sektoru</t>
  </si>
  <si>
    <t>5422</t>
  </si>
  <si>
    <t>Otplata glavnice primljenih kredita od kreditnih institucija u javnom sektoru</t>
  </si>
  <si>
    <t>544</t>
  </si>
  <si>
    <t>Otplata glavnice primljenih kredita i zajmova od kreditnih i ostalih financijskih institucija izvan javnog sektora</t>
  </si>
  <si>
    <t>5443</t>
  </si>
  <si>
    <t>Otplata glavnice primljenih kredita od tuzemnih kreditnih institucija izvan javnog sektora</t>
  </si>
  <si>
    <t>Europski socijalni fond (ESF)</t>
  </si>
  <si>
    <t>A621002</t>
  </si>
  <si>
    <t>REDOVNA DJELATNOST SVEUČILIŠTA U RIJECI</t>
  </si>
  <si>
    <t>A621038</t>
  </si>
  <si>
    <t>PRAVOMOĆNE SUDSKE PRESUDE</t>
  </si>
  <si>
    <t>A622122</t>
  </si>
  <si>
    <t>PROGRAMSKO FINANCIRANJE JAVNIH VISOKIH UČILIŠTA</t>
  </si>
  <si>
    <t>EU PROJEKTI SVEUČILIŠTA U RIJECI (IZ EVIDENCIJSKIH PRIHODA)</t>
  </si>
  <si>
    <t>REDOVNA DJELATNOST SVEUČILIŠTA U RIJECI (IZ EVIDENCIJSKIH PRIHODA)</t>
  </si>
  <si>
    <t>Prihodi iz proračuna</t>
  </si>
  <si>
    <t>stupac 2: ostvarenje/izvršenje za izvještajno razdoblje prethodne proračunske godine na razini razreda, skupine, podskupine i odjeljka ekonomske klasifikacije</t>
  </si>
  <si>
    <t>stupac 3: izvorni plan odnosno rebalans za proračunsku godinu na razini razreda i skupine ekonomske klasifikacije</t>
  </si>
  <si>
    <t>stupac 4: tekući plan za proračunsku godinu na razini razreda i skupine ekonomske klasifikacije</t>
  </si>
  <si>
    <t>stupac 5: ostvarenje/izvršenje za izvještajno razdoblje na razini razreda, skupine, podskupine i odjeljka ekonomske klasifikacije</t>
  </si>
  <si>
    <t>stupac 6: indeks ostvarenja/izvršenja za izvještajno razdoblje u odnosu na ostvarenje/izvršenje za izvještajno razdoblje prethodne godine</t>
  </si>
  <si>
    <t>stupac 7: indeks ostvarenja/izvršenja za izvještajno razdoblje u odnosu na tekući plan za proračunsku godinu</t>
  </si>
  <si>
    <t>stupac 1: brojčana oznaka i naziv računa prihoda i rashoda ekonomske klasifikacije na razini razreda, skupine, podskupine i odjeljka ekonomske klasifikacije</t>
  </si>
  <si>
    <t>Prihodi od HZZO-a na temelju ugovornih obveza</t>
  </si>
  <si>
    <t>Izdaci za dane zajmove neprofitnim organizacijama, građanima i kućanstvima</t>
  </si>
  <si>
    <t>Dani zajmovi neprofitnim organizacijama, građanima i kućanstvima u tuzemstvu</t>
  </si>
  <si>
    <t>Dani zajmovi neprofitnim organizacijama, građanima i kućanstvima u inozemstvu</t>
  </si>
  <si>
    <t>Izdaci za dane zajmove trgovačkim društvima u javnom sektoru</t>
  </si>
  <si>
    <t>Dani zajmovi trgovačkim društvima u javnom sektoru</t>
  </si>
  <si>
    <t xml:space="preserve">Izdaci za depozite i jamčevne pologe </t>
  </si>
  <si>
    <t>Izdaci za depozite u kreditnim i ostalim financijskim institucijama - tuzemni</t>
  </si>
  <si>
    <t xml:space="preserve">Izdaci za jamčevne pologe </t>
  </si>
  <si>
    <t>Rashodi</t>
  </si>
  <si>
    <t>IZVORNI PLAN ILI REBALANS 
2024.</t>
  </si>
  <si>
    <t>TEKUĆI PLAN 
2024.</t>
  </si>
  <si>
    <t xml:space="preserve">OSTVARENJE/IZVRŠENJE 
1.-12.2024. </t>
  </si>
  <si>
    <t>OSTVARENJE/IZVRŠENJE 
01.2023. - 012.2023.</t>
  </si>
  <si>
    <t>OSTVARENJE/IZVRŠENJE 
01.2024. - 12.2024.</t>
  </si>
  <si>
    <t>Prihodi iz nadležnog proračuna za financiranje rashoda poslovanja</t>
  </si>
  <si>
    <t>Prihodi iz nadležnog proračuna za financiranje rashoda za nabavu nefinancijske imovine</t>
  </si>
  <si>
    <t>Prihodi iz nadležnog proračuna za financiranje izdataka za financijsku imovinu i otplatu zajmova</t>
  </si>
  <si>
    <t xml:space="preserve">* Opći i posebni dio godišnjeg izvještaja o izvršenju proračuna sadrži samo izvorni plan ako od donošenja proračuna nije bilo izmjena i dopuna niti izvršenih preraspodjela odnosno izvorni plan i tekući plan ako je od donošenja proračuna bilo naknadno izvršenih preraspodjela.  
Opći i posebni dio godišnjeg izvještaja o izvršenju proračuna sadrži rebalans ako je od donošenja proračuna bilo izmjena i dopuna, odnosno rebalans i tekući plan ako je od izmjena i dopuna proračuna bilo naknadno izvršenih preraspodjela. </t>
  </si>
  <si>
    <t>Pomoći proračunu iz drugih proračuna i izvanproračunskim korisnicima</t>
  </si>
  <si>
    <t>Tekuće pomoći proračunu iz drugih proračuna i izvanproračunskim korisnicima</t>
  </si>
  <si>
    <t>IZVORNI PLAN ILI REBALANS 
2025.</t>
  </si>
  <si>
    <t>TEKUĆI PLAN 
2025.</t>
  </si>
  <si>
    <t>OSTVARENJE/IZVRŠENJE 
01.2025. - 12.2025.</t>
  </si>
  <si>
    <t>BROJČANA OZNAKA PRORAČUNSKOG KORISNIKA:   22857</t>
  </si>
  <si>
    <t xml:space="preserve">NAZIV PRORAČUNSKOG KORISNIKA:                    SVEUČILIŠTE U RIJECI, FILOZOFSKI FAKULTET </t>
  </si>
  <si>
    <t>PLAN 
ZA 2025.</t>
  </si>
  <si>
    <t>NOVI PLAN 2025.</t>
  </si>
  <si>
    <t>UKUPNO IZVORI</t>
  </si>
  <si>
    <t>Mehanizam za oporavak i otpornost</t>
  </si>
  <si>
    <t>Fond solidarnosti Europske unije – potres</t>
  </si>
  <si>
    <t>Europski fond za regionalni razvoj (ERDF)</t>
  </si>
  <si>
    <t xml:space="preserve">UKUPNO AKTIVNOSTI </t>
  </si>
  <si>
    <t xml:space="preserve"> PROGRAMI VJEŽBAONICA VISOKIH UČILIŠTA</t>
  </si>
  <si>
    <t xml:space="preserve">A621181 </t>
  </si>
  <si>
    <t xml:space="preserve">Plaće za redovan rad  </t>
  </si>
  <si>
    <t>Doprinosi za obvezno osiguranje  u slučaju nezaposlenosti</t>
  </si>
  <si>
    <t xml:space="preserve">       A679072</t>
  </si>
  <si>
    <t xml:space="preserve">A679089 </t>
  </si>
  <si>
    <t>'Rashodi za nabavu proizvedene dugotrajne imovine</t>
  </si>
  <si>
    <t>IZVRŠENJE
2025.</t>
  </si>
  <si>
    <t>A621183</t>
  </si>
  <si>
    <t>STIPENDIJE I ŠKOLARINE ZA DOKTORSKI STUDIJ</t>
  </si>
  <si>
    <t>IZVORNI PLAN ILI REBALANS 2025.*</t>
  </si>
  <si>
    <t>TEKUĆI PLAN 2025.*</t>
  </si>
  <si>
    <t xml:space="preserve">OSTVARENJE/IZVRŠENJE 
1.-12.2025. </t>
  </si>
  <si>
    <t>GODIŠNJI IZVJEŠTAJ O IZVRŠENJU FINANCIJSKOG PLANA FILOZOFSKOGA FAKULTETA U RIJECI
ZA 2025. GODINU</t>
  </si>
  <si>
    <t>Napomena : Iznosi u stupcima "OSTVARENJE/IZVRŠENJE 1.-12.2024." i "OSTVARENJE/IZVRŠENJE 1.-12. 2025." iskazuju se na dvije decimale.</t>
  </si>
  <si>
    <t xml:space="preserve">** Ako Opći i Posebni dio godišnjeg izvještaja ne sadrži "TEKUĆI PLAN 2025.", "INDEKS"("OSTVARENJE/IZVRŠENJE 1.-12.2025."/"TEKUĆI PLAN 2025.") iskazuje se kao "OSTVARENJE/IZVRŠENJE 1.-12.2025."/"IZVORNI PLAN 2025." ODNOSNO "REBALANS 2025."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</si>
</sst>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rgb="FFFF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name val="Times New Roman"/>
      <family val="1"/>
    </font>
    <font>
      <b/>
      <sz val="11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  <charset val="238"/>
    </font>
    <font>
      <sz val="10"/>
      <color indexed="8"/>
      <name val="Arial"/>
      <family val="2"/>
    </font>
    <font>
      <b/>
      <sz val="10"/>
      <color indexed="44"/>
      <name val="Arial"/>
      <family val="2"/>
      <charset val="238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8"/>
      <name val="Arial"/>
      <family val="2"/>
    </font>
    <font>
      <b/>
      <sz val="10"/>
      <name val="Times New Roman"/>
      <family val="1"/>
    </font>
    <font>
      <sz val="10"/>
      <color indexed="44"/>
      <name val="Arial"/>
      <family val="2"/>
      <charset val="238"/>
    </font>
    <font>
      <sz val="10"/>
      <name val="Arial"/>
      <family val="2"/>
      <charset val="238"/>
    </font>
    <font>
      <sz val="10"/>
      <color indexed="39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  <charset val="238"/>
    </font>
    <font>
      <sz val="10"/>
      <name val="Arial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1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medium">
        <color indexed="64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medium">
        <color indexed="64"/>
      </left>
      <right style="thin">
        <color indexed="18"/>
      </right>
      <top style="medium">
        <color indexed="64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8"/>
      </right>
      <top/>
      <bottom/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medium">
        <color indexed="64"/>
      </left>
      <right style="thin">
        <color indexed="18"/>
      </right>
      <top style="thin">
        <color indexed="18"/>
      </top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medium">
        <color indexed="64"/>
      </bottom>
      <diagonal/>
    </border>
  </borders>
  <cellStyleXfs count="51">
    <xf numFmtId="0" fontId="0" fillId="0" borderId="0"/>
    <xf numFmtId="0" fontId="4" fillId="0" borderId="0"/>
    <xf numFmtId="0" fontId="7" fillId="5" borderId="6" applyNumberFormat="0" applyProtection="0">
      <alignment horizontal="left" vertical="center" indent="1"/>
    </xf>
    <xf numFmtId="4" fontId="21" fillId="6" borderId="6" applyNumberFormat="0" applyProtection="0">
      <alignment vertical="center"/>
    </xf>
    <xf numFmtId="0" fontId="15" fillId="7" borderId="6" applyNumberFormat="0" applyProtection="0">
      <alignment horizontal="left" vertical="center" indent="1"/>
    </xf>
    <xf numFmtId="0" fontId="22" fillId="5" borderId="6" applyNumberFormat="0" applyProtection="0">
      <alignment horizontal="center" vertical="center"/>
    </xf>
    <xf numFmtId="0" fontId="20" fillId="0" borderId="6" applyNumberFormat="0" applyProtection="0">
      <alignment horizontal="left" vertical="center" wrapText="1" justifyLastLine="1"/>
    </xf>
    <xf numFmtId="0" fontId="20" fillId="0" borderId="6" applyNumberFormat="0" applyProtection="0">
      <alignment horizontal="left" vertical="center" wrapText="1"/>
    </xf>
    <xf numFmtId="4" fontId="23" fillId="0" borderId="6" applyNumberFormat="0" applyProtection="0">
      <alignment horizontal="right" vertical="center"/>
    </xf>
    <xf numFmtId="0" fontId="20" fillId="0" borderId="6" applyNumberFormat="0" applyProtection="0">
      <alignment horizontal="left" vertical="center" wrapText="1"/>
    </xf>
    <xf numFmtId="0" fontId="25" fillId="0" borderId="6" applyNumberFormat="0" applyProtection="0">
      <alignment horizontal="left" vertical="center" wrapText="1"/>
    </xf>
    <xf numFmtId="4" fontId="21" fillId="8" borderId="6" applyNumberFormat="0" applyProtection="0">
      <alignment horizontal="left" vertical="center" indent="1"/>
    </xf>
    <xf numFmtId="0" fontId="29" fillId="0" borderId="0"/>
    <xf numFmtId="0" fontId="33" fillId="0" borderId="0"/>
    <xf numFmtId="0" fontId="3" fillId="0" borderId="0"/>
    <xf numFmtId="0" fontId="14" fillId="0" borderId="0"/>
    <xf numFmtId="4" fontId="30" fillId="6" borderId="6" applyNumberFormat="0" applyProtection="0">
      <alignment vertical="center"/>
    </xf>
    <xf numFmtId="4" fontId="21" fillId="6" borderId="6" applyNumberFormat="0" applyProtection="0">
      <alignment horizontal="left" vertical="center" indent="1"/>
    </xf>
    <xf numFmtId="4" fontId="21" fillId="6" borderId="6" applyNumberFormat="0" applyProtection="0">
      <alignment horizontal="left" vertical="center" indent="1"/>
    </xf>
    <xf numFmtId="4" fontId="21" fillId="9" borderId="6" applyNumberFormat="0" applyProtection="0">
      <alignment horizontal="right" vertical="center"/>
    </xf>
    <xf numFmtId="4" fontId="21" fillId="10" borderId="6" applyNumberFormat="0" applyProtection="0">
      <alignment horizontal="right" vertical="center"/>
    </xf>
    <xf numFmtId="4" fontId="21" fillId="11" borderId="6" applyNumberFormat="0" applyProtection="0">
      <alignment horizontal="right" vertical="center"/>
    </xf>
    <xf numFmtId="4" fontId="21" fillId="12" borderId="6" applyNumberFormat="0" applyProtection="0">
      <alignment horizontal="right" vertical="center"/>
    </xf>
    <xf numFmtId="4" fontId="21" fillId="13" borderId="6" applyNumberFormat="0" applyProtection="0">
      <alignment horizontal="right" vertical="center"/>
    </xf>
    <xf numFmtId="4" fontId="21" fillId="14" borderId="6" applyNumberFormat="0" applyProtection="0">
      <alignment horizontal="right" vertical="center"/>
    </xf>
    <xf numFmtId="4" fontId="21" fillId="15" borderId="6" applyNumberFormat="0" applyProtection="0">
      <alignment horizontal="right" vertical="center"/>
    </xf>
    <xf numFmtId="4" fontId="21" fillId="16" borderId="6" applyNumberFormat="0" applyProtection="0">
      <alignment horizontal="right" vertical="center"/>
    </xf>
    <xf numFmtId="4" fontId="21" fillId="17" borderId="6" applyNumberFormat="0" applyProtection="0">
      <alignment horizontal="right" vertical="center"/>
    </xf>
    <xf numFmtId="4" fontId="26" fillId="18" borderId="6" applyNumberFormat="0" applyProtection="0">
      <alignment horizontal="left" vertical="center" indent="1"/>
    </xf>
    <xf numFmtId="4" fontId="21" fillId="19" borderId="8" applyNumberFormat="0" applyProtection="0">
      <alignment horizontal="left" vertical="center" indent="1"/>
    </xf>
    <xf numFmtId="4" fontId="5" fillId="20" borderId="0" applyNumberFormat="0" applyProtection="0">
      <alignment horizontal="left" vertical="center" indent="1"/>
    </xf>
    <xf numFmtId="4" fontId="14" fillId="19" borderId="6" applyNumberFormat="0" applyProtection="0">
      <alignment horizontal="left" vertical="center" indent="1"/>
    </xf>
    <xf numFmtId="4" fontId="14" fillId="7" borderId="6" applyNumberFormat="0" applyProtection="0">
      <alignment horizontal="left" vertical="center" indent="1"/>
    </xf>
    <xf numFmtId="0" fontId="15" fillId="21" borderId="6" applyNumberFormat="0" applyProtection="0">
      <alignment horizontal="left" vertical="center" indent="1"/>
    </xf>
    <xf numFmtId="0" fontId="15" fillId="22" borderId="6" applyNumberFormat="0" applyProtection="0">
      <alignment horizontal="left" vertical="center" indent="1"/>
    </xf>
    <xf numFmtId="0" fontId="15" fillId="23" borderId="6" applyNumberFormat="0" applyProtection="0">
      <alignment horizontal="left" vertical="center" indent="1"/>
    </xf>
    <xf numFmtId="0" fontId="29" fillId="0" borderId="0"/>
    <xf numFmtId="0" fontId="33" fillId="0" borderId="0"/>
    <xf numFmtId="4" fontId="21" fillId="8" borderId="6" applyNumberFormat="0" applyProtection="0">
      <alignment vertical="center"/>
    </xf>
    <xf numFmtId="4" fontId="30" fillId="8" borderId="6" applyNumberFormat="0" applyProtection="0">
      <alignment vertical="center"/>
    </xf>
    <xf numFmtId="4" fontId="21" fillId="8" borderId="6" applyNumberFormat="0" applyProtection="0">
      <alignment horizontal="left" vertical="center" indent="1"/>
    </xf>
    <xf numFmtId="4" fontId="30" fillId="19" borderId="6" applyNumberFormat="0" applyProtection="0">
      <alignment horizontal="right" vertical="center"/>
    </xf>
    <xf numFmtId="0" fontId="25" fillId="23" borderId="6" applyNumberFormat="0" applyProtection="0">
      <alignment horizontal="left" vertical="center" indent="1"/>
    </xf>
    <xf numFmtId="0" fontId="7" fillId="5" borderId="6" applyNumberFormat="0" applyProtection="0">
      <alignment horizontal="center" vertical="top" wrapText="1"/>
    </xf>
    <xf numFmtId="0" fontId="32" fillId="0" borderId="0" applyNumberFormat="0" applyProtection="0"/>
    <xf numFmtId="4" fontId="31" fillId="19" borderId="6" applyNumberFormat="0" applyProtection="0">
      <alignment horizontal="right" vertical="center"/>
    </xf>
    <xf numFmtId="0" fontId="2" fillId="0" borderId="0"/>
    <xf numFmtId="0" fontId="15" fillId="0" borderId="0"/>
    <xf numFmtId="0" fontId="1" fillId="0" borderId="0"/>
    <xf numFmtId="0" fontId="37" fillId="30" borderId="13" applyNumberFormat="0" applyProtection="0">
      <alignment horizontal="left" vertical="center" indent="1"/>
    </xf>
    <xf numFmtId="4" fontId="37" fillId="0" borderId="13" applyNumberFormat="0" applyProtection="0">
      <alignment horizontal="right" vertical="center"/>
    </xf>
  </cellStyleXfs>
  <cellXfs count="272">
    <xf numFmtId="0" fontId="0" fillId="0" borderId="0" xfId="0"/>
    <xf numFmtId="0" fontId="0" fillId="0" borderId="0" xfId="0" applyFill="1"/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center" vertical="center" wrapText="1"/>
    </xf>
    <xf numFmtId="3" fontId="6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4" fontId="5" fillId="0" borderId="0" xfId="1" applyNumberFormat="1" applyFont="1" applyAlignment="1">
      <alignment horizontal="center" vertical="center" wrapText="1"/>
    </xf>
    <xf numFmtId="3" fontId="5" fillId="0" borderId="0" xfId="1" applyNumberFormat="1" applyFont="1" applyAlignment="1">
      <alignment horizontal="center" vertical="center" wrapText="1"/>
    </xf>
    <xf numFmtId="4" fontId="8" fillId="0" borderId="1" xfId="1" applyNumberFormat="1" applyFont="1" applyBorder="1" applyAlignment="1">
      <alignment horizontal="center" vertical="center" wrapText="1"/>
    </xf>
    <xf numFmtId="3" fontId="9" fillId="0" borderId="1" xfId="1" applyNumberFormat="1" applyFont="1" applyBorder="1" applyAlignment="1">
      <alignment horizontal="center" vertical="center"/>
    </xf>
    <xf numFmtId="4" fontId="6" fillId="0" borderId="1" xfId="1" applyNumberFormat="1" applyFont="1" applyBorder="1" applyAlignment="1">
      <alignment horizontal="center" vertical="center" wrapText="1"/>
    </xf>
    <xf numFmtId="4" fontId="10" fillId="0" borderId="1" xfId="1" applyNumberFormat="1" applyFont="1" applyBorder="1" applyAlignment="1">
      <alignment horizontal="right" vertical="center"/>
    </xf>
    <xf numFmtId="4" fontId="11" fillId="0" borderId="2" xfId="1" quotePrefix="1" applyNumberFormat="1" applyFont="1" applyBorder="1" applyAlignment="1">
      <alignment horizontal="center" vertical="center" wrapText="1"/>
    </xf>
    <xf numFmtId="3" fontId="11" fillId="0" borderId="2" xfId="1" quotePrefix="1" applyNumberFormat="1" applyFont="1" applyBorder="1" applyAlignment="1">
      <alignment horizontal="center" vertical="center" wrapText="1"/>
    </xf>
    <xf numFmtId="3" fontId="12" fillId="2" borderId="2" xfId="1" applyNumberFormat="1" applyFont="1" applyFill="1" applyBorder="1" applyAlignment="1">
      <alignment horizontal="center" vertical="center" wrapText="1"/>
    </xf>
    <xf numFmtId="4" fontId="12" fillId="2" borderId="2" xfId="1" applyNumberFormat="1" applyFont="1" applyFill="1" applyBorder="1" applyAlignment="1">
      <alignment horizontal="center" vertical="center" wrapText="1"/>
    </xf>
    <xf numFmtId="4" fontId="7" fillId="0" borderId="2" xfId="1" applyNumberFormat="1" applyFont="1" applyFill="1" applyBorder="1" applyAlignment="1">
      <alignment vertical="center" wrapText="1"/>
    </xf>
    <xf numFmtId="3" fontId="7" fillId="0" borderId="2" xfId="1" applyNumberFormat="1" applyFont="1" applyFill="1" applyBorder="1" applyAlignment="1">
      <alignment vertical="center" wrapText="1"/>
    </xf>
    <xf numFmtId="4" fontId="7" fillId="0" borderId="2" xfId="1" applyNumberFormat="1" applyFont="1" applyFill="1" applyBorder="1" applyAlignment="1">
      <alignment horizontal="right" vertical="center" wrapText="1"/>
    </xf>
    <xf numFmtId="4" fontId="7" fillId="3" borderId="2" xfId="1" applyNumberFormat="1" applyFont="1" applyFill="1" applyBorder="1" applyAlignment="1">
      <alignment vertical="center"/>
    </xf>
    <xf numFmtId="3" fontId="7" fillId="3" borderId="2" xfId="1" applyNumberFormat="1" applyFont="1" applyFill="1" applyBorder="1" applyAlignment="1">
      <alignment vertical="center"/>
    </xf>
    <xf numFmtId="0" fontId="7" fillId="3" borderId="3" xfId="1" applyFont="1" applyFill="1" applyBorder="1" applyAlignment="1">
      <alignment horizontal="left" vertical="center"/>
    </xf>
    <xf numFmtId="0" fontId="7" fillId="3" borderId="4" xfId="1" applyFont="1" applyFill="1" applyBorder="1" applyAlignment="1">
      <alignment vertical="center"/>
    </xf>
    <xf numFmtId="4" fontId="7" fillId="3" borderId="2" xfId="1" applyNumberFormat="1" applyFont="1" applyFill="1" applyBorder="1" applyAlignment="1">
      <alignment vertical="center" wrapText="1"/>
    </xf>
    <xf numFmtId="3" fontId="7" fillId="3" borderId="2" xfId="1" applyNumberFormat="1" applyFont="1" applyFill="1" applyBorder="1" applyAlignment="1">
      <alignment vertical="center" wrapText="1"/>
    </xf>
    <xf numFmtId="0" fontId="13" fillId="0" borderId="0" xfId="1" applyFont="1" applyAlignment="1">
      <alignment horizontal="center" vertical="center" wrapText="1"/>
    </xf>
    <xf numFmtId="4" fontId="13" fillId="0" borderId="0" xfId="1" applyNumberFormat="1" applyFont="1" applyAlignment="1">
      <alignment horizontal="center" vertical="center" wrapText="1"/>
    </xf>
    <xf numFmtId="3" fontId="13" fillId="0" borderId="0" xfId="1" applyNumberFormat="1" applyFont="1" applyAlignment="1">
      <alignment horizontal="center" vertical="center" wrapText="1"/>
    </xf>
    <xf numFmtId="4" fontId="14" fillId="0" borderId="0" xfId="1" applyNumberFormat="1" applyFont="1"/>
    <xf numFmtId="4" fontId="0" fillId="0" borderId="0" xfId="0" applyNumberFormat="1" applyFill="1"/>
    <xf numFmtId="3" fontId="0" fillId="0" borderId="0" xfId="0" applyNumberFormat="1" applyFill="1"/>
    <xf numFmtId="0" fontId="16" fillId="0" borderId="0" xfId="0" applyFont="1" applyFill="1"/>
    <xf numFmtId="0" fontId="16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wrapText="1"/>
    </xf>
    <xf numFmtId="4" fontId="16" fillId="0" borderId="0" xfId="0" applyNumberFormat="1" applyFont="1" applyFill="1"/>
    <xf numFmtId="3" fontId="16" fillId="0" borderId="0" xfId="0" applyNumberFormat="1" applyFont="1" applyFill="1"/>
    <xf numFmtId="0" fontId="5" fillId="0" borderId="0" xfId="14" applyFont="1" applyFill="1" applyAlignment="1">
      <alignment vertical="center" wrapText="1"/>
    </xf>
    <xf numFmtId="0" fontId="16" fillId="0" borderId="0" xfId="12" applyFont="1" applyFill="1" applyAlignment="1">
      <alignment horizontal="center" vertical="center"/>
    </xf>
    <xf numFmtId="0" fontId="29" fillId="0" borderId="0" xfId="12" applyFill="1"/>
    <xf numFmtId="0" fontId="29" fillId="0" borderId="0" xfId="12" applyFill="1" applyBorder="1"/>
    <xf numFmtId="0" fontId="6" fillId="0" borderId="0" xfId="14" applyFont="1" applyFill="1" applyAlignment="1">
      <alignment horizontal="center" vertical="center" wrapText="1"/>
    </xf>
    <xf numFmtId="0" fontId="14" fillId="0" borderId="0" xfId="14" applyFont="1" applyFill="1" applyAlignment="1">
      <alignment vertical="center" wrapText="1"/>
    </xf>
    <xf numFmtId="4" fontId="23" fillId="0" borderId="0" xfId="8" applyNumberFormat="1" applyFont="1" applyFill="1" applyBorder="1">
      <alignment horizontal="right" vertical="center"/>
    </xf>
    <xf numFmtId="3" fontId="23" fillId="0" borderId="0" xfId="8" applyNumberFormat="1" applyFont="1" applyFill="1" applyBorder="1">
      <alignment horizontal="right" vertical="center"/>
    </xf>
    <xf numFmtId="0" fontId="15" fillId="0" borderId="0" xfId="12" applyFont="1" applyFill="1" applyBorder="1"/>
    <xf numFmtId="0" fontId="25" fillId="0" borderId="0" xfId="12" applyFont="1" applyFill="1" applyBorder="1"/>
    <xf numFmtId="0" fontId="25" fillId="0" borderId="0" xfId="10" quotePrefix="1" applyFont="1" applyFill="1" applyBorder="1">
      <alignment horizontal="left" vertical="center" wrapText="1"/>
    </xf>
    <xf numFmtId="0" fontId="23" fillId="0" borderId="0" xfId="8" applyNumberFormat="1" applyFont="1" applyFill="1" applyBorder="1">
      <alignment horizontal="right" vertical="center"/>
    </xf>
    <xf numFmtId="0" fontId="25" fillId="0" borderId="0" xfId="10" quotePrefix="1" applyFont="1" applyFill="1" applyBorder="1" applyAlignment="1">
      <alignment horizontal="left" vertical="center" wrapText="1" indent="6"/>
    </xf>
    <xf numFmtId="4" fontId="17" fillId="4" borderId="7" xfId="2" applyNumberFormat="1" applyFont="1" applyFill="1" applyBorder="1" applyAlignment="1">
      <alignment horizontal="center" vertical="center" wrapText="1" justifyLastLine="1"/>
    </xf>
    <xf numFmtId="1" fontId="18" fillId="4" borderId="4" xfId="12" applyNumberFormat="1" applyFont="1" applyFill="1" applyBorder="1" applyAlignment="1">
      <alignment horizontal="center" vertical="center"/>
    </xf>
    <xf numFmtId="0" fontId="29" fillId="0" borderId="0" xfId="12"/>
    <xf numFmtId="0" fontId="16" fillId="0" borderId="0" xfId="12" applyFont="1" applyFill="1" applyAlignment="1">
      <alignment horizontal="center" vertical="center"/>
    </xf>
    <xf numFmtId="0" fontId="19" fillId="0" borderId="0" xfId="12" applyFont="1" applyFill="1" applyAlignment="1">
      <alignment horizontal="center" vertical="center"/>
    </xf>
    <xf numFmtId="0" fontId="6" fillId="0" borderId="0" xfId="14" applyFont="1" applyFill="1" applyAlignment="1">
      <alignment horizontal="center" vertical="center" wrapText="1"/>
    </xf>
    <xf numFmtId="0" fontId="19" fillId="0" borderId="0" xfId="12" applyFont="1" applyFill="1" applyBorder="1" applyAlignment="1">
      <alignment horizontal="center" vertical="center"/>
    </xf>
    <xf numFmtId="4" fontId="23" fillId="0" borderId="0" xfId="8" applyNumberFormat="1" applyFont="1" applyFill="1" applyBorder="1">
      <alignment horizontal="right" vertical="center"/>
    </xf>
    <xf numFmtId="0" fontId="25" fillId="0" borderId="0" xfId="12" applyFont="1" applyFill="1" applyBorder="1"/>
    <xf numFmtId="0" fontId="25" fillId="0" borderId="0" xfId="10" quotePrefix="1" applyFont="1" applyFill="1" applyBorder="1">
      <alignment horizontal="left" vertical="center" wrapText="1"/>
    </xf>
    <xf numFmtId="0" fontId="25" fillId="0" borderId="0" xfId="10" quotePrefix="1" applyFont="1" applyFill="1" applyBorder="1" applyAlignment="1">
      <alignment horizontal="left" vertical="center" wrapText="1" indent="8"/>
    </xf>
    <xf numFmtId="1" fontId="18" fillId="4" borderId="4" xfId="12" applyNumberFormat="1" applyFont="1" applyFill="1" applyBorder="1" applyAlignment="1">
      <alignment horizontal="center" vertical="center"/>
    </xf>
    <xf numFmtId="0" fontId="16" fillId="0" borderId="0" xfId="12" applyFont="1" applyFill="1" applyAlignment="1">
      <alignment horizontal="center" vertical="center"/>
    </xf>
    <xf numFmtId="0" fontId="29" fillId="0" borderId="0" xfId="12" applyFill="1"/>
    <xf numFmtId="0" fontId="29" fillId="0" borderId="0" xfId="12" applyFill="1" applyBorder="1"/>
    <xf numFmtId="0" fontId="7" fillId="0" borderId="0" xfId="2" quotePrefix="1" applyNumberFormat="1" applyFill="1" applyBorder="1">
      <alignment horizontal="left" vertical="center" indent="1"/>
    </xf>
    <xf numFmtId="0" fontId="7" fillId="0" borderId="0" xfId="12" applyFont="1" applyFill="1" applyBorder="1"/>
    <xf numFmtId="0" fontId="27" fillId="0" borderId="0" xfId="12" applyFont="1" applyFill="1" applyBorder="1"/>
    <xf numFmtId="0" fontId="22" fillId="0" borderId="0" xfId="5" quotePrefix="1" applyFill="1" applyBorder="1">
      <alignment horizontal="center" vertical="center"/>
    </xf>
    <xf numFmtId="0" fontId="6" fillId="0" borderId="0" xfId="14" applyFont="1" applyFill="1" applyAlignment="1">
      <alignment horizontal="center" vertical="center" wrapText="1"/>
    </xf>
    <xf numFmtId="0" fontId="14" fillId="0" borderId="0" xfId="14" applyFont="1" applyFill="1" applyAlignment="1">
      <alignment vertical="center" wrapText="1"/>
    </xf>
    <xf numFmtId="0" fontId="20" fillId="0" borderId="0" xfId="6" quotePrefix="1" applyFont="1" applyFill="1" applyBorder="1" applyAlignment="1">
      <alignment horizontal="left" vertical="center" wrapText="1" indent="2" justifyLastLine="1"/>
    </xf>
    <xf numFmtId="1" fontId="18" fillId="4" borderId="4" xfId="12" applyNumberFormat="1" applyFont="1" applyFill="1" applyBorder="1" applyAlignment="1">
      <alignment horizontal="center" vertical="center"/>
    </xf>
    <xf numFmtId="0" fontId="25" fillId="0" borderId="0" xfId="12" applyFont="1" applyFill="1" applyBorder="1"/>
    <xf numFmtId="4" fontId="26" fillId="0" borderId="0" xfId="3" applyNumberFormat="1" applyFont="1" applyFill="1" applyBorder="1">
      <alignment vertical="center"/>
    </xf>
    <xf numFmtId="3" fontId="26" fillId="0" borderId="0" xfId="3" applyNumberFormat="1" applyFont="1" applyFill="1" applyBorder="1">
      <alignment vertical="center"/>
    </xf>
    <xf numFmtId="4" fontId="23" fillId="0" borderId="0" xfId="8" applyNumberFormat="1" applyFont="1" applyFill="1" applyBorder="1">
      <alignment horizontal="right" vertical="center"/>
    </xf>
    <xf numFmtId="0" fontId="25" fillId="0" borderId="0" xfId="9" quotePrefix="1" applyFont="1" applyFill="1" applyBorder="1" applyAlignment="1">
      <alignment horizontal="left" vertical="center" wrapText="1" indent="4"/>
    </xf>
    <xf numFmtId="0" fontId="25" fillId="0" borderId="0" xfId="9" quotePrefix="1" applyFont="1" applyFill="1" applyBorder="1">
      <alignment horizontal="left" vertical="center" wrapText="1"/>
    </xf>
    <xf numFmtId="3" fontId="23" fillId="0" borderId="0" xfId="8" applyNumberFormat="1" applyFont="1" applyFill="1" applyBorder="1">
      <alignment horizontal="right" vertical="center"/>
    </xf>
    <xf numFmtId="0" fontId="29" fillId="0" borderId="0" xfId="12"/>
    <xf numFmtId="0" fontId="16" fillId="0" borderId="0" xfId="12" applyFont="1" applyFill="1" applyAlignment="1">
      <alignment horizontal="center" vertical="center"/>
    </xf>
    <xf numFmtId="0" fontId="19" fillId="0" borderId="0" xfId="12" applyFont="1" applyFill="1" applyAlignment="1">
      <alignment horizontal="center" vertical="center"/>
    </xf>
    <xf numFmtId="0" fontId="29" fillId="0" borderId="0" xfId="12" applyFill="1"/>
    <xf numFmtId="0" fontId="20" fillId="0" borderId="0" xfId="7" quotePrefix="1" applyFont="1" applyFill="1" applyBorder="1" applyAlignment="1">
      <alignment horizontal="left" vertical="center" wrapText="1" indent="3"/>
    </xf>
    <xf numFmtId="0" fontId="20" fillId="0" borderId="0" xfId="12" applyFont="1" applyFill="1" applyBorder="1"/>
    <xf numFmtId="0" fontId="6" fillId="0" borderId="0" xfId="14" applyFont="1" applyFill="1" applyAlignment="1">
      <alignment horizontal="center" vertical="center" wrapText="1"/>
    </xf>
    <xf numFmtId="0" fontId="14" fillId="0" borderId="0" xfId="14" applyFont="1" applyFill="1" applyAlignment="1">
      <alignment vertical="center" wrapText="1"/>
    </xf>
    <xf numFmtId="0" fontId="20" fillId="0" borderId="0" xfId="7" quotePrefix="1" applyFont="1" applyFill="1" applyBorder="1">
      <alignment horizontal="left" vertical="center" wrapText="1"/>
    </xf>
    <xf numFmtId="4" fontId="24" fillId="0" borderId="0" xfId="8" applyNumberFormat="1" applyFont="1" applyFill="1" applyBorder="1">
      <alignment horizontal="right" vertical="center"/>
    </xf>
    <xf numFmtId="3" fontId="24" fillId="0" borderId="0" xfId="8" applyNumberFormat="1" applyFont="1" applyFill="1" applyBorder="1">
      <alignment horizontal="right" vertical="center"/>
    </xf>
    <xf numFmtId="4" fontId="23" fillId="0" borderId="0" xfId="8" applyNumberFormat="1" applyFont="1" applyFill="1" applyBorder="1">
      <alignment horizontal="right" vertical="center"/>
    </xf>
    <xf numFmtId="3" fontId="23" fillId="0" borderId="0" xfId="8" applyNumberFormat="1" applyFont="1" applyFill="1" applyBorder="1">
      <alignment horizontal="right" vertical="center"/>
    </xf>
    <xf numFmtId="0" fontId="25" fillId="0" borderId="0" xfId="12" applyFont="1" applyFill="1" applyBorder="1"/>
    <xf numFmtId="0" fontId="25" fillId="0" borderId="0" xfId="9" quotePrefix="1" applyFont="1" applyFill="1" applyBorder="1" applyAlignment="1">
      <alignment horizontal="left" vertical="center" wrapText="1" indent="4"/>
    </xf>
    <xf numFmtId="0" fontId="25" fillId="0" borderId="0" xfId="9" quotePrefix="1" applyFont="1" applyFill="1" applyBorder="1">
      <alignment horizontal="left" vertical="center" wrapText="1"/>
    </xf>
    <xf numFmtId="1" fontId="18" fillId="4" borderId="4" xfId="12" applyNumberFormat="1" applyFont="1" applyFill="1" applyBorder="1" applyAlignment="1">
      <alignment horizontal="center" vertical="center"/>
    </xf>
    <xf numFmtId="0" fontId="29" fillId="0" borderId="0" xfId="12" applyFill="1" applyBorder="1"/>
    <xf numFmtId="0" fontId="19" fillId="0" borderId="0" xfId="12" applyFont="1" applyFill="1" applyBorder="1" applyAlignment="1">
      <alignment horizontal="center" vertical="center"/>
    </xf>
    <xf numFmtId="0" fontId="20" fillId="0" borderId="0" xfId="12" applyFont="1" applyFill="1" applyBorder="1"/>
    <xf numFmtId="0" fontId="7" fillId="0" borderId="0" xfId="12" applyFont="1" applyFill="1" applyBorder="1"/>
    <xf numFmtId="4" fontId="23" fillId="0" borderId="0" xfId="8" applyNumberFormat="1" applyFont="1" applyFill="1" applyBorder="1">
      <alignment horizontal="right" vertical="center"/>
    </xf>
    <xf numFmtId="3" fontId="23" fillId="0" borderId="0" xfId="8" applyNumberFormat="1" applyFont="1" applyFill="1" applyBorder="1">
      <alignment horizontal="right" vertical="center"/>
    </xf>
    <xf numFmtId="0" fontId="15" fillId="0" borderId="0" xfId="12" applyFont="1" applyFill="1" applyBorder="1"/>
    <xf numFmtId="0" fontId="25" fillId="0" borderId="0" xfId="12" applyFont="1" applyFill="1" applyBorder="1"/>
    <xf numFmtId="0" fontId="25" fillId="0" borderId="0" xfId="9" quotePrefix="1" applyFont="1" applyFill="1" applyBorder="1" applyAlignment="1">
      <alignment horizontal="left" vertical="center" wrapText="1" indent="4"/>
    </xf>
    <xf numFmtId="0" fontId="25" fillId="0" borderId="0" xfId="9" quotePrefix="1" applyFont="1" applyFill="1" applyBorder="1">
      <alignment horizontal="left" vertical="center" wrapText="1"/>
    </xf>
    <xf numFmtId="0" fontId="29" fillId="0" borderId="0" xfId="12"/>
    <xf numFmtId="0" fontId="16" fillId="0" borderId="0" xfId="12" applyFont="1" applyFill="1" applyAlignment="1">
      <alignment horizontal="center" vertical="center"/>
    </xf>
    <xf numFmtId="0" fontId="19" fillId="0" borderId="0" xfId="12" applyFont="1" applyFill="1" applyAlignment="1">
      <alignment horizontal="center" vertical="center"/>
    </xf>
    <xf numFmtId="0" fontId="16" fillId="0" borderId="0" xfId="12" applyFont="1" applyFill="1" applyBorder="1"/>
    <xf numFmtId="0" fontId="29" fillId="0" borderId="0" xfId="12" applyFill="1"/>
    <xf numFmtId="0" fontId="29" fillId="0" borderId="0" xfId="12" applyFill="1" applyBorder="1"/>
    <xf numFmtId="0" fontId="7" fillId="0" borderId="0" xfId="2" quotePrefix="1" applyNumberFormat="1" applyFill="1" applyBorder="1">
      <alignment horizontal="left" vertical="center" indent="1"/>
    </xf>
    <xf numFmtId="0" fontId="20" fillId="0" borderId="0" xfId="12" applyFont="1" applyFill="1" applyBorder="1"/>
    <xf numFmtId="0" fontId="7" fillId="0" borderId="0" xfId="12" applyFont="1" applyFill="1" applyBorder="1"/>
    <xf numFmtId="0" fontId="22" fillId="0" borderId="0" xfId="5" quotePrefix="1" applyFill="1" applyBorder="1">
      <alignment horizontal="center" vertical="center"/>
    </xf>
    <xf numFmtId="0" fontId="6" fillId="0" borderId="0" xfId="14" applyFont="1" applyFill="1" applyAlignment="1">
      <alignment horizontal="center" vertical="center" wrapText="1"/>
    </xf>
    <xf numFmtId="0" fontId="14" fillId="0" borderId="0" xfId="14" applyFont="1" applyFill="1" applyAlignment="1">
      <alignment vertical="center" wrapText="1"/>
    </xf>
    <xf numFmtId="4" fontId="23" fillId="0" borderId="0" xfId="8" applyNumberFormat="1" applyFont="1" applyFill="1" applyBorder="1">
      <alignment horizontal="right" vertical="center"/>
    </xf>
    <xf numFmtId="0" fontId="15" fillId="0" borderId="0" xfId="12" applyFont="1" applyFill="1" applyBorder="1"/>
    <xf numFmtId="0" fontId="25" fillId="0" borderId="0" xfId="12" applyFont="1" applyFill="1" applyBorder="1"/>
    <xf numFmtId="0" fontId="25" fillId="0" borderId="0" xfId="10" quotePrefix="1" applyFont="1" applyFill="1" applyBorder="1">
      <alignment horizontal="left" vertical="center" wrapText="1"/>
    </xf>
    <xf numFmtId="4" fontId="17" fillId="4" borderId="7" xfId="2" applyNumberFormat="1" applyFont="1" applyFill="1" applyBorder="1" applyAlignment="1">
      <alignment horizontal="center" vertical="center" wrapText="1" justifyLastLine="1"/>
    </xf>
    <xf numFmtId="1" fontId="18" fillId="4" borderId="4" xfId="12" applyNumberFormat="1" applyFont="1" applyFill="1" applyBorder="1" applyAlignment="1">
      <alignment horizontal="center" vertical="center"/>
    </xf>
    <xf numFmtId="0" fontId="25" fillId="0" borderId="0" xfId="10" quotePrefix="1" applyFont="1" applyFill="1" applyBorder="1" applyAlignment="1">
      <alignment horizontal="left" vertical="center" wrapText="1" indent="7"/>
    </xf>
    <xf numFmtId="0" fontId="23" fillId="0" borderId="0" xfId="8" applyNumberFormat="1" applyFont="1" applyFill="1" applyBorder="1">
      <alignment horizontal="right" vertical="center"/>
    </xf>
    <xf numFmtId="0" fontId="29" fillId="0" borderId="0" xfId="12"/>
    <xf numFmtId="0" fontId="16" fillId="0" borderId="0" xfId="12" applyFont="1" applyFill="1" applyAlignment="1">
      <alignment horizontal="center" vertical="center"/>
    </xf>
    <xf numFmtId="0" fontId="19" fillId="0" borderId="0" xfId="12" applyFont="1" applyFill="1" applyAlignment="1">
      <alignment horizontal="center" vertical="center"/>
    </xf>
    <xf numFmtId="0" fontId="29" fillId="0" borderId="0" xfId="12" applyFill="1"/>
    <xf numFmtId="0" fontId="29" fillId="0" borderId="0" xfId="12" applyFill="1" applyBorder="1"/>
    <xf numFmtId="0" fontId="7" fillId="0" borderId="0" xfId="12" applyFont="1" applyFill="1" applyBorder="1"/>
    <xf numFmtId="4" fontId="11" fillId="0" borderId="0" xfId="3" applyNumberFormat="1" applyFont="1" applyFill="1" applyBorder="1">
      <alignment vertical="center"/>
    </xf>
    <xf numFmtId="0" fontId="6" fillId="0" borderId="0" xfId="14" applyFont="1" applyFill="1" applyAlignment="1">
      <alignment horizontal="center" vertical="center" wrapText="1"/>
    </xf>
    <xf numFmtId="0" fontId="14" fillId="0" borderId="0" xfId="14" applyFont="1" applyFill="1" applyAlignment="1">
      <alignment vertical="center" wrapText="1"/>
    </xf>
    <xf numFmtId="4" fontId="23" fillId="0" borderId="0" xfId="8" applyNumberFormat="1" applyFont="1" applyFill="1" applyBorder="1">
      <alignment horizontal="right" vertical="center"/>
    </xf>
    <xf numFmtId="3" fontId="23" fillId="0" borderId="0" xfId="8" applyNumberFormat="1" applyFont="1" applyFill="1" applyBorder="1">
      <alignment horizontal="right" vertical="center"/>
    </xf>
    <xf numFmtId="0" fontId="15" fillId="0" borderId="0" xfId="12" applyFont="1" applyFill="1" applyBorder="1"/>
    <xf numFmtId="0" fontId="25" fillId="0" borderId="0" xfId="12" applyFont="1" applyFill="1" applyBorder="1"/>
    <xf numFmtId="0" fontId="25" fillId="0" borderId="0" xfId="9" quotePrefix="1" applyFont="1" applyFill="1" applyBorder="1">
      <alignment horizontal="left" vertical="center" wrapText="1"/>
    </xf>
    <xf numFmtId="4" fontId="17" fillId="4" borderId="7" xfId="2" applyNumberFormat="1" applyFont="1" applyFill="1" applyBorder="1" applyAlignment="1">
      <alignment horizontal="center" vertical="center" wrapText="1" justifyLastLine="1"/>
    </xf>
    <xf numFmtId="1" fontId="18" fillId="4" borderId="4" xfId="12" applyNumberFormat="1" applyFont="1" applyFill="1" applyBorder="1" applyAlignment="1">
      <alignment horizontal="center" vertical="center"/>
    </xf>
    <xf numFmtId="0" fontId="15" fillId="0" borderId="0" xfId="2" quotePrefix="1" applyNumberFormat="1" applyFont="1" applyFill="1" applyBorder="1">
      <alignment horizontal="left" vertical="center" indent="1"/>
    </xf>
    <xf numFmtId="0" fontId="28" fillId="0" borderId="0" xfId="5" quotePrefix="1" applyFont="1" applyFill="1" applyBorder="1">
      <alignment horizontal="center" vertical="center"/>
    </xf>
    <xf numFmtId="3" fontId="23" fillId="0" borderId="0" xfId="8" applyNumberFormat="1" applyFont="1" applyFill="1" applyBorder="1">
      <alignment horizontal="right" vertical="center"/>
    </xf>
    <xf numFmtId="4" fontId="17" fillId="4" borderId="7" xfId="2" applyNumberFormat="1" applyFont="1" applyFill="1" applyBorder="1" applyAlignment="1">
      <alignment horizontal="center" vertical="center" wrapText="1" justifyLastLine="1"/>
    </xf>
    <xf numFmtId="1" fontId="18" fillId="4" borderId="4" xfId="12" applyNumberFormat="1" applyFont="1" applyFill="1" applyBorder="1" applyAlignment="1">
      <alignment horizontal="center" vertical="center"/>
    </xf>
    <xf numFmtId="0" fontId="29" fillId="0" borderId="0" xfId="12"/>
    <xf numFmtId="0" fontId="16" fillId="0" borderId="0" xfId="12" applyFont="1" applyFill="1" applyBorder="1"/>
    <xf numFmtId="0" fontId="20" fillId="0" borderId="0" xfId="12" applyFont="1" applyFill="1" applyBorder="1"/>
    <xf numFmtId="0" fontId="6" fillId="0" borderId="0" xfId="14" applyFont="1" applyFill="1" applyAlignment="1">
      <alignment horizontal="center" vertical="center" wrapText="1"/>
    </xf>
    <xf numFmtId="0" fontId="25" fillId="0" borderId="0" xfId="12" applyFont="1" applyFill="1" applyBorder="1"/>
    <xf numFmtId="0" fontId="25" fillId="0" borderId="0" xfId="10" quotePrefix="1" applyFont="1" applyFill="1" applyBorder="1">
      <alignment horizontal="left" vertical="center" wrapText="1"/>
    </xf>
    <xf numFmtId="0" fontId="25" fillId="0" borderId="0" xfId="10" quotePrefix="1" applyFont="1" applyFill="1" applyBorder="1" applyAlignment="1">
      <alignment horizontal="left" vertical="center" wrapText="1" indent="6"/>
    </xf>
    <xf numFmtId="0" fontId="25" fillId="0" borderId="0" xfId="10" quotePrefix="1" applyFont="1" applyFill="1" applyBorder="1" applyAlignment="1">
      <alignment horizontal="left" vertical="center" wrapText="1" indent="7"/>
    </xf>
    <xf numFmtId="0" fontId="23" fillId="0" borderId="0" xfId="8" applyNumberFormat="1" applyFont="1" applyFill="1" applyBorder="1">
      <alignment horizontal="right" vertical="center"/>
    </xf>
    <xf numFmtId="4" fontId="23" fillId="0" borderId="0" xfId="8" applyNumberFormat="1" applyFont="1" applyFill="1" applyBorder="1">
      <alignment horizontal="right" vertical="center"/>
    </xf>
    <xf numFmtId="0" fontId="23" fillId="24" borderId="0" xfId="8" applyNumberFormat="1" applyFont="1" applyFill="1" applyBorder="1">
      <alignment horizontal="right" vertical="center"/>
    </xf>
    <xf numFmtId="3" fontId="23" fillId="24" borderId="0" xfId="8" applyNumberFormat="1" applyFont="1" applyFill="1" applyBorder="1">
      <alignment horizontal="right" vertical="center"/>
    </xf>
    <xf numFmtId="4" fontId="6" fillId="0" borderId="0" xfId="14" applyNumberFormat="1" applyFont="1" applyFill="1" applyAlignment="1">
      <alignment horizontal="center" vertical="center" wrapText="1"/>
    </xf>
    <xf numFmtId="4" fontId="23" fillId="24" borderId="0" xfId="8" applyNumberFormat="1" applyFont="1" applyFill="1" applyBorder="1">
      <alignment horizontal="right" vertical="center"/>
    </xf>
    <xf numFmtId="0" fontId="25" fillId="24" borderId="0" xfId="10" quotePrefix="1" applyFont="1" applyFill="1" applyBorder="1" applyAlignment="1">
      <alignment horizontal="left" vertical="center" wrapText="1" indent="5"/>
    </xf>
    <xf numFmtId="0" fontId="25" fillId="24" borderId="0" xfId="10" quotePrefix="1" applyFont="1" applyFill="1" applyBorder="1">
      <alignment horizontal="left" vertical="center" wrapText="1"/>
    </xf>
    <xf numFmtId="0" fontId="25" fillId="24" borderId="0" xfId="9" quotePrefix="1" applyFont="1" applyFill="1" applyBorder="1" applyAlignment="1">
      <alignment horizontal="left" vertical="center" wrapText="1" indent="4"/>
    </xf>
    <xf numFmtId="0" fontId="25" fillId="24" borderId="0" xfId="9" quotePrefix="1" applyFont="1" applyFill="1" applyBorder="1">
      <alignment horizontal="left" vertical="center" wrapText="1"/>
    </xf>
    <xf numFmtId="0" fontId="20" fillId="24" borderId="0" xfId="7" quotePrefix="1" applyFont="1" applyFill="1" applyBorder="1" applyAlignment="1">
      <alignment horizontal="left" vertical="center" wrapText="1" indent="3"/>
    </xf>
    <xf numFmtId="0" fontId="20" fillId="24" borderId="0" xfId="7" quotePrefix="1" applyFont="1" applyFill="1" applyBorder="1">
      <alignment horizontal="left" vertical="center" wrapText="1"/>
    </xf>
    <xf numFmtId="4" fontId="24" fillId="24" borderId="0" xfId="8" applyNumberFormat="1" applyFont="1" applyFill="1" applyBorder="1">
      <alignment horizontal="right" vertical="center"/>
    </xf>
    <xf numFmtId="3" fontId="24" fillId="24" borderId="0" xfId="8" applyNumberFormat="1" applyFont="1" applyFill="1" applyBorder="1">
      <alignment horizontal="right" vertical="center"/>
    </xf>
    <xf numFmtId="0" fontId="20" fillId="25" borderId="0" xfId="6" quotePrefix="1" applyFont="1" applyFill="1" applyBorder="1" applyAlignment="1">
      <alignment horizontal="left" vertical="center" wrapText="1" indent="2" justifyLastLine="1"/>
    </xf>
    <xf numFmtId="4" fontId="26" fillId="25" borderId="0" xfId="3" applyNumberFormat="1" applyFont="1" applyFill="1" applyBorder="1">
      <alignment vertical="center"/>
    </xf>
    <xf numFmtId="3" fontId="26" fillId="25" borderId="0" xfId="3" applyNumberFormat="1" applyFont="1" applyFill="1" applyBorder="1">
      <alignment vertical="center"/>
    </xf>
    <xf numFmtId="4" fontId="24" fillId="26" borderId="0" xfId="8" applyNumberFormat="1" applyFont="1" applyFill="1" applyBorder="1">
      <alignment horizontal="right" vertical="center"/>
    </xf>
    <xf numFmtId="3" fontId="24" fillId="26" borderId="0" xfId="8" applyNumberFormat="1" applyFont="1" applyFill="1" applyBorder="1">
      <alignment horizontal="right" vertical="center"/>
    </xf>
    <xf numFmtId="4" fontId="11" fillId="26" borderId="0" xfId="3" applyNumberFormat="1" applyFont="1" applyFill="1" applyBorder="1">
      <alignment vertical="center"/>
    </xf>
    <xf numFmtId="0" fontId="20" fillId="25" borderId="0" xfId="7" quotePrefix="1" applyFont="1" applyFill="1" applyBorder="1" applyAlignment="1">
      <alignment horizontal="left" vertical="center" wrapText="1" indent="3"/>
    </xf>
    <xf numFmtId="0" fontId="20" fillId="25" borderId="0" xfId="7" quotePrefix="1" applyFont="1" applyFill="1" applyBorder="1">
      <alignment horizontal="left" vertical="center" wrapText="1"/>
    </xf>
    <xf numFmtId="4" fontId="24" fillId="25" borderId="0" xfId="8" applyNumberFormat="1" applyFont="1" applyFill="1" applyBorder="1">
      <alignment horizontal="right" vertical="center"/>
    </xf>
    <xf numFmtId="3" fontId="24" fillId="25" borderId="0" xfId="8" applyNumberFormat="1" applyFont="1" applyFill="1" applyBorder="1">
      <alignment horizontal="right" vertical="center"/>
    </xf>
    <xf numFmtId="4" fontId="11" fillId="25" borderId="0" xfId="3" applyNumberFormat="1" applyFont="1" applyFill="1" applyBorder="1">
      <alignment vertical="center"/>
    </xf>
    <xf numFmtId="0" fontId="19" fillId="25" borderId="0" xfId="12" applyFont="1" applyFill="1" applyBorder="1" applyAlignment="1">
      <alignment horizontal="center" vertical="center"/>
    </xf>
    <xf numFmtId="0" fontId="19" fillId="26" borderId="0" xfId="12" applyFont="1" applyFill="1" applyBorder="1" applyAlignment="1">
      <alignment horizontal="center" vertical="center"/>
    </xf>
    <xf numFmtId="3" fontId="20" fillId="26" borderId="0" xfId="12" applyNumberFormat="1" applyFont="1" applyFill="1" applyBorder="1" applyAlignment="1">
      <alignment vertical="center" wrapText="1" justifyLastLine="1"/>
    </xf>
    <xf numFmtId="3" fontId="20" fillId="26" borderId="0" xfId="12" applyNumberFormat="1" applyFont="1" applyFill="1" applyBorder="1" applyAlignment="1">
      <alignment vertical="top" wrapText="1" justifyLastLine="1"/>
    </xf>
    <xf numFmtId="3" fontId="11" fillId="26" borderId="0" xfId="3" applyNumberFormat="1" applyFont="1" applyFill="1" applyBorder="1">
      <alignment vertical="center"/>
    </xf>
    <xf numFmtId="3" fontId="20" fillId="25" borderId="0" xfId="12" applyNumberFormat="1" applyFont="1" applyFill="1" applyBorder="1" applyAlignment="1">
      <alignment vertical="top" wrapText="1" justifyLastLine="1"/>
    </xf>
    <xf numFmtId="0" fontId="25" fillId="24" borderId="0" xfId="10" quotePrefix="1" applyFont="1" applyFill="1" applyBorder="1" applyAlignment="1">
      <alignment horizontal="left" vertical="center" wrapText="1" indent="6"/>
    </xf>
    <xf numFmtId="0" fontId="25" fillId="25" borderId="0" xfId="10" quotePrefix="1" applyFont="1" applyFill="1" applyBorder="1" applyAlignment="1">
      <alignment horizontal="left" vertical="center" wrapText="1" indent="5"/>
    </xf>
    <xf numFmtId="0" fontId="25" fillId="25" borderId="0" xfId="10" quotePrefix="1" applyFont="1" applyFill="1" applyBorder="1">
      <alignment horizontal="left" vertical="center" wrapText="1"/>
    </xf>
    <xf numFmtId="4" fontId="34" fillId="24" borderId="0" xfId="8" applyNumberFormat="1" applyFont="1" applyFill="1" applyBorder="1">
      <alignment horizontal="right" vertical="center"/>
    </xf>
    <xf numFmtId="3" fontId="34" fillId="24" borderId="0" xfId="8" applyNumberFormat="1" applyFont="1" applyFill="1" applyBorder="1">
      <alignment horizontal="right" vertical="center"/>
    </xf>
    <xf numFmtId="4" fontId="35" fillId="25" borderId="0" xfId="8" applyNumberFormat="1" applyFont="1" applyFill="1" applyBorder="1">
      <alignment horizontal="right" vertical="center"/>
    </xf>
    <xf numFmtId="3" fontId="35" fillId="25" borderId="0" xfId="8" applyNumberFormat="1" applyFont="1" applyFill="1" applyBorder="1">
      <alignment horizontal="right" vertical="center"/>
    </xf>
    <xf numFmtId="0" fontId="20" fillId="26" borderId="0" xfId="9" quotePrefix="1" applyFont="1" applyFill="1" applyBorder="1" applyAlignment="1">
      <alignment horizontal="left" vertical="center" wrapText="1" indent="4"/>
    </xf>
    <xf numFmtId="0" fontId="20" fillId="26" borderId="0" xfId="9" quotePrefix="1" applyFont="1" applyFill="1" applyBorder="1">
      <alignment horizontal="left" vertical="center" wrapText="1"/>
    </xf>
    <xf numFmtId="4" fontId="23" fillId="26" borderId="0" xfId="8" applyNumberFormat="1" applyFont="1" applyFill="1" applyBorder="1">
      <alignment horizontal="right" vertical="center"/>
    </xf>
    <xf numFmtId="4" fontId="35" fillId="25" borderId="0" xfId="8" applyNumberFormat="1" applyFont="1" applyFill="1" applyBorder="1" applyAlignment="1">
      <alignment horizontal="right"/>
    </xf>
    <xf numFmtId="4" fontId="7" fillId="27" borderId="2" xfId="1" applyNumberFormat="1" applyFont="1" applyFill="1" applyBorder="1" applyAlignment="1">
      <alignment vertical="center" wrapText="1"/>
    </xf>
    <xf numFmtId="3" fontId="7" fillId="27" borderId="2" xfId="1" applyNumberFormat="1" applyFont="1" applyFill="1" applyBorder="1" applyAlignment="1">
      <alignment vertical="center" wrapText="1"/>
    </xf>
    <xf numFmtId="3" fontId="35" fillId="0" borderId="0" xfId="8" applyNumberFormat="1" applyFont="1" applyFill="1" applyBorder="1">
      <alignment horizontal="right" vertical="center"/>
    </xf>
    <xf numFmtId="4" fontId="25" fillId="0" borderId="0" xfId="8" applyNumberFormat="1" applyFont="1" applyFill="1" applyBorder="1">
      <alignment horizontal="right" vertical="center"/>
    </xf>
    <xf numFmtId="3" fontId="25" fillId="24" borderId="0" xfId="8" applyNumberFormat="1" applyFont="1" applyFill="1" applyBorder="1">
      <alignment horizontal="right" vertical="center"/>
    </xf>
    <xf numFmtId="4" fontId="25" fillId="24" borderId="0" xfId="8" applyNumberFormat="1" applyFont="1" applyFill="1" applyBorder="1">
      <alignment horizontal="right" vertical="center"/>
    </xf>
    <xf numFmtId="0" fontId="25" fillId="0" borderId="0" xfId="0" applyFont="1" applyFill="1"/>
    <xf numFmtId="4" fontId="23" fillId="0" borderId="0" xfId="8" applyNumberFormat="1" applyBorder="1">
      <alignment horizontal="right" vertical="center"/>
    </xf>
    <xf numFmtId="0" fontId="23" fillId="0" borderId="0" xfId="8" applyNumberFormat="1" applyBorder="1">
      <alignment horizontal="right" vertical="center"/>
    </xf>
    <xf numFmtId="4" fontId="25" fillId="0" borderId="0" xfId="8" applyNumberFormat="1" applyFont="1" applyBorder="1">
      <alignment horizontal="right" vertical="center"/>
    </xf>
    <xf numFmtId="4" fontId="19" fillId="0" borderId="0" xfId="0" applyNumberFormat="1" applyFont="1" applyFill="1" applyAlignment="1">
      <alignment horizontal="center" vertical="center"/>
    </xf>
    <xf numFmtId="0" fontId="1" fillId="0" borderId="0" xfId="48"/>
    <xf numFmtId="0" fontId="11" fillId="28" borderId="9" xfId="48" quotePrefix="1" applyFont="1" applyFill="1" applyBorder="1" applyAlignment="1">
      <alignment horizontal="center" vertical="center" wrapText="1"/>
    </xf>
    <xf numFmtId="0" fontId="11" fillId="28" borderId="10" xfId="48" quotePrefix="1" applyFont="1" applyFill="1" applyBorder="1" applyAlignment="1">
      <alignment horizontal="center" vertical="center" wrapText="1"/>
    </xf>
    <xf numFmtId="0" fontId="11" fillId="28" borderId="10" xfId="48" applyFont="1" applyFill="1" applyBorder="1" applyAlignment="1">
      <alignment horizontal="center" vertical="center" wrapText="1"/>
    </xf>
    <xf numFmtId="0" fontId="11" fillId="29" borderId="11" xfId="48" quotePrefix="1" applyFont="1" applyFill="1" applyBorder="1" applyAlignment="1">
      <alignment horizontal="center" vertical="center" wrapText="1"/>
    </xf>
    <xf numFmtId="0" fontId="11" fillId="29" borderId="12" xfId="48" quotePrefix="1" applyFont="1" applyFill="1" applyBorder="1" applyAlignment="1">
      <alignment horizontal="center" vertical="center" wrapText="1"/>
    </xf>
    <xf numFmtId="3" fontId="11" fillId="29" borderId="12" xfId="48" quotePrefix="1" applyNumberFormat="1" applyFont="1" applyFill="1" applyBorder="1" applyAlignment="1">
      <alignment horizontal="center" vertical="center" wrapText="1"/>
    </xf>
    <xf numFmtId="0" fontId="38" fillId="31" borderId="14" xfId="49" quotePrefix="1" applyFont="1" applyFill="1" applyBorder="1" applyAlignment="1">
      <alignment horizontal="left" vertical="center" indent="7"/>
    </xf>
    <xf numFmtId="0" fontId="37" fillId="0" borderId="15" xfId="49" quotePrefix="1" applyFill="1" applyBorder="1">
      <alignment horizontal="left" vertical="center" indent="1"/>
    </xf>
    <xf numFmtId="3" fontId="37" fillId="0" borderId="15" xfId="50" applyNumberFormat="1" applyBorder="1">
      <alignment horizontal="right" vertical="center"/>
    </xf>
    <xf numFmtId="0" fontId="38" fillId="31" borderId="16" xfId="49" quotePrefix="1" applyFont="1" applyFill="1" applyBorder="1" applyAlignment="1">
      <alignment horizontal="left" vertical="center" indent="7"/>
    </xf>
    <xf numFmtId="0" fontId="37" fillId="0" borderId="13" xfId="49" quotePrefix="1" applyFill="1">
      <alignment horizontal="left" vertical="center" indent="1"/>
    </xf>
    <xf numFmtId="3" fontId="37" fillId="0" borderId="13" xfId="50" applyNumberFormat="1">
      <alignment horizontal="right" vertical="center"/>
    </xf>
    <xf numFmtId="0" fontId="38" fillId="31" borderId="17" xfId="49" quotePrefix="1" applyFont="1" applyFill="1" applyBorder="1" applyAlignment="1">
      <alignment horizontal="left" vertical="center" indent="7"/>
    </xf>
    <xf numFmtId="0" fontId="37" fillId="0" borderId="18" xfId="49" quotePrefix="1" applyFill="1" applyBorder="1">
      <alignment horizontal="left" vertical="center" indent="1"/>
    </xf>
    <xf numFmtId="3" fontId="37" fillId="0" borderId="18" xfId="50" applyNumberFormat="1" applyBorder="1">
      <alignment horizontal="right" vertical="center"/>
    </xf>
    <xf numFmtId="0" fontId="37" fillId="29" borderId="19" xfId="49" quotePrefix="1" applyFill="1" applyBorder="1" applyAlignment="1">
      <alignment horizontal="left" vertical="center" indent="7"/>
    </xf>
    <xf numFmtId="0" fontId="37" fillId="32" borderId="19" xfId="49" quotePrefix="1" applyFill="1" applyBorder="1" applyAlignment="1">
      <alignment horizontal="left" vertical="center" indent="5"/>
    </xf>
    <xf numFmtId="0" fontId="37" fillId="32" borderId="20" xfId="49" quotePrefix="1" applyFill="1" applyBorder="1">
      <alignment horizontal="left" vertical="center" indent="1"/>
    </xf>
    <xf numFmtId="3" fontId="37" fillId="32" borderId="20" xfId="50" applyNumberFormat="1" applyFill="1" applyBorder="1">
      <alignment horizontal="right" vertical="center"/>
    </xf>
    <xf numFmtId="0" fontId="37" fillId="31" borderId="19" xfId="49" quotePrefix="1" applyFill="1" applyBorder="1" applyAlignment="1">
      <alignment horizontal="left" vertical="center" indent="7"/>
    </xf>
    <xf numFmtId="0" fontId="37" fillId="31" borderId="20" xfId="49" quotePrefix="1" applyFill="1" applyBorder="1">
      <alignment horizontal="left" vertical="center" indent="1"/>
    </xf>
    <xf numFmtId="3" fontId="37" fillId="31" borderId="20" xfId="50" applyNumberFormat="1" applyFill="1" applyBorder="1">
      <alignment horizontal="right" vertical="center"/>
    </xf>
    <xf numFmtId="0" fontId="37" fillId="0" borderId="14" xfId="49" quotePrefix="1" applyFill="1" applyBorder="1" applyAlignment="1">
      <alignment horizontal="left" vertical="center" indent="9"/>
    </xf>
    <xf numFmtId="0" fontId="37" fillId="0" borderId="16" xfId="49" quotePrefix="1" applyFill="1" applyBorder="1" applyAlignment="1">
      <alignment horizontal="left" vertical="center" indent="9"/>
    </xf>
    <xf numFmtId="0" fontId="37" fillId="0" borderId="17" xfId="49" quotePrefix="1" applyFill="1" applyBorder="1" applyAlignment="1">
      <alignment horizontal="left" vertical="center" indent="9"/>
    </xf>
    <xf numFmtId="3" fontId="36" fillId="0" borderId="13" xfId="50" applyNumberFormat="1" applyFont="1" applyProtection="1">
      <alignment horizontal="right" vertical="center"/>
      <protection locked="0"/>
    </xf>
    <xf numFmtId="0" fontId="37" fillId="0" borderId="21" xfId="49" quotePrefix="1" applyFill="1" applyBorder="1" applyAlignment="1">
      <alignment horizontal="left" vertical="center" indent="9"/>
    </xf>
    <xf numFmtId="0" fontId="37" fillId="0" borderId="22" xfId="49" quotePrefix="1" applyFill="1" applyBorder="1">
      <alignment horizontal="left" vertical="center" indent="1"/>
    </xf>
    <xf numFmtId="3" fontId="37" fillId="0" borderId="22" xfId="50" applyNumberFormat="1" applyBorder="1">
      <alignment horizontal="right" vertical="center"/>
    </xf>
    <xf numFmtId="0" fontId="37" fillId="32" borderId="19" xfId="49" quotePrefix="1" applyFill="1" applyBorder="1" applyAlignment="1">
      <alignment horizontal="center" vertical="center"/>
    </xf>
    <xf numFmtId="0" fontId="37" fillId="31" borderId="19" xfId="49" quotePrefix="1" applyFill="1" applyBorder="1" applyAlignment="1">
      <alignment horizontal="center" vertical="center"/>
    </xf>
    <xf numFmtId="0" fontId="37" fillId="0" borderId="23" xfId="49" quotePrefix="1" applyFill="1" applyBorder="1" applyAlignment="1">
      <alignment horizontal="left" vertical="center" indent="9"/>
    </xf>
    <xf numFmtId="0" fontId="37" fillId="0" borderId="24" xfId="49" quotePrefix="1" applyFill="1" applyBorder="1">
      <alignment horizontal="left" vertical="center" indent="1"/>
    </xf>
    <xf numFmtId="3" fontId="37" fillId="0" borderId="24" xfId="50" applyNumberFormat="1" applyBorder="1">
      <alignment horizontal="right" vertical="center"/>
    </xf>
    <xf numFmtId="3" fontId="1" fillId="0" borderId="0" xfId="48" applyNumberFormat="1"/>
    <xf numFmtId="0" fontId="7" fillId="0" borderId="0" xfId="1" applyFont="1" applyAlignment="1">
      <alignment horizontal="left" vertical="top" wrapText="1"/>
    </xf>
    <xf numFmtId="0" fontId="9" fillId="0" borderId="0" xfId="1" applyFont="1" applyAlignment="1">
      <alignment horizontal="left" vertical="top" wrapText="1"/>
    </xf>
    <xf numFmtId="0" fontId="7" fillId="0" borderId="3" xfId="1" applyFont="1" applyBorder="1" applyAlignment="1">
      <alignment horizontal="left" vertical="center" wrapText="1"/>
    </xf>
    <xf numFmtId="0" fontId="15" fillId="0" borderId="4" xfId="1" applyFont="1" applyBorder="1" applyAlignment="1">
      <alignment vertical="center" wrapText="1"/>
    </xf>
    <xf numFmtId="0" fontId="11" fillId="3" borderId="3" xfId="1" quotePrefix="1" applyFont="1" applyFill="1" applyBorder="1" applyAlignment="1">
      <alignment horizontal="left" wrapText="1"/>
    </xf>
    <xf numFmtId="0" fontId="11" fillId="3" borderId="4" xfId="1" quotePrefix="1" applyFont="1" applyFill="1" applyBorder="1" applyAlignment="1">
      <alignment horizontal="left" wrapText="1"/>
    </xf>
    <xf numFmtId="0" fontId="11" fillId="3" borderId="5" xfId="1" quotePrefix="1" applyFont="1" applyFill="1" applyBorder="1" applyAlignment="1">
      <alignment horizontal="left" wrapText="1"/>
    </xf>
    <xf numFmtId="0" fontId="11" fillId="3" borderId="2" xfId="1" quotePrefix="1" applyFont="1" applyFill="1" applyBorder="1" applyAlignment="1">
      <alignment horizontal="left" vertical="center" wrapText="1"/>
    </xf>
    <xf numFmtId="0" fontId="7" fillId="0" borderId="4" xfId="1" applyFont="1" applyBorder="1" applyAlignment="1">
      <alignment vertical="center" wrapText="1"/>
    </xf>
    <xf numFmtId="0" fontId="7" fillId="0" borderId="4" xfId="1" applyFont="1" applyBorder="1" applyAlignment="1">
      <alignment vertical="center"/>
    </xf>
    <xf numFmtId="0" fontId="7" fillId="0" borderId="3" xfId="1" quotePrefix="1" applyFont="1" applyBorder="1" applyAlignment="1">
      <alignment horizontal="left" vertical="center"/>
    </xf>
    <xf numFmtId="0" fontId="7" fillId="3" borderId="3" xfId="1" applyFont="1" applyFill="1" applyBorder="1" applyAlignment="1">
      <alignment horizontal="left" vertical="center" wrapText="1"/>
    </xf>
    <xf numFmtId="0" fontId="7" fillId="3" borderId="4" xfId="1" applyFont="1" applyFill="1" applyBorder="1" applyAlignment="1">
      <alignment vertical="center" wrapText="1"/>
    </xf>
    <xf numFmtId="0" fontId="7" fillId="3" borderId="4" xfId="1" applyFont="1" applyFill="1" applyBorder="1" applyAlignment="1">
      <alignment vertical="center"/>
    </xf>
    <xf numFmtId="0" fontId="7" fillId="0" borderId="3" xfId="1" quotePrefix="1" applyFont="1" applyBorder="1" applyAlignment="1">
      <alignment horizontal="left" vertical="center" wrapText="1"/>
    </xf>
    <xf numFmtId="0" fontId="7" fillId="3" borderId="3" xfId="1" quotePrefix="1" applyFont="1" applyFill="1" applyBorder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11" fillId="0" borderId="2" xfId="1" quotePrefix="1" applyFont="1" applyBorder="1" applyAlignment="1">
      <alignment horizontal="center" vertical="center" wrapText="1"/>
    </xf>
    <xf numFmtId="0" fontId="12" fillId="0" borderId="3" xfId="1" quotePrefix="1" applyFont="1" applyBorder="1" applyAlignment="1">
      <alignment horizontal="center" vertical="center" wrapText="1"/>
    </xf>
    <xf numFmtId="0" fontId="12" fillId="0" borderId="4" xfId="1" quotePrefix="1" applyFont="1" applyBorder="1" applyAlignment="1">
      <alignment horizontal="center" vertical="center" wrapText="1"/>
    </xf>
    <xf numFmtId="0" fontId="7" fillId="0" borderId="4" xfId="1" applyFont="1" applyBorder="1" applyAlignment="1">
      <alignment horizontal="left" vertical="center" wrapText="1"/>
    </xf>
    <xf numFmtId="0" fontId="12" fillId="0" borderId="2" xfId="1" quotePrefix="1" applyFont="1" applyBorder="1" applyAlignment="1">
      <alignment horizontal="center" wrapText="1"/>
    </xf>
    <xf numFmtId="0" fontId="12" fillId="0" borderId="3" xfId="1" quotePrefix="1" applyFont="1" applyBorder="1" applyAlignment="1">
      <alignment horizontal="center" wrapText="1"/>
    </xf>
    <xf numFmtId="0" fontId="5" fillId="0" borderId="0" xfId="1" applyFont="1" applyAlignment="1">
      <alignment horizontal="center" vertical="center" wrapText="1"/>
    </xf>
    <xf numFmtId="3" fontId="18" fillId="4" borderId="4" xfId="12" applyNumberFormat="1" applyFont="1" applyFill="1" applyBorder="1" applyAlignment="1">
      <alignment horizontal="center" vertical="center" wrapText="1" justifyLastLine="1"/>
    </xf>
    <xf numFmtId="3" fontId="17" fillId="4" borderId="4" xfId="12" applyNumberFormat="1" applyFont="1" applyFill="1" applyBorder="1" applyAlignment="1">
      <alignment horizontal="center" vertical="center" wrapText="1" justifyLastLine="1"/>
    </xf>
    <xf numFmtId="0" fontId="5" fillId="0" borderId="0" xfId="14" applyFont="1" applyFill="1" applyAlignment="1">
      <alignment horizontal="center" vertical="center" wrapText="1"/>
    </xf>
  </cellXfs>
  <cellStyles count="51">
    <cellStyle name="Normal" xfId="0" builtinId="0"/>
    <cellStyle name="Normal 2" xfId="12" xr:uid="{00000000-0005-0000-0000-000001000000}"/>
    <cellStyle name="Normal 2 2" xfId="47" xr:uid="{DA6ADEB9-C2F4-4C7C-A567-A34C419F9C3B}"/>
    <cellStyle name="Normal 3" xfId="48" xr:uid="{303FFBA6-2F09-4C7D-BCB9-03FBD046EFFE}"/>
    <cellStyle name="Normalno 2" xfId="13" xr:uid="{00000000-0005-0000-0000-000002000000}"/>
    <cellStyle name="Normalno 3" xfId="1" xr:uid="{00000000-0005-0000-0000-000003000000}"/>
    <cellStyle name="Normalno 3 2" xfId="14" xr:uid="{00000000-0005-0000-0000-000004000000}"/>
    <cellStyle name="Normalno 3 2 2" xfId="46" xr:uid="{F3794953-92AE-4F6C-BD8F-DF967F87F27D}"/>
    <cellStyle name="Obično_List4" xfId="15" xr:uid="{00000000-0005-0000-0000-000005000000}"/>
    <cellStyle name="SAPBEXaggData" xfId="3" xr:uid="{00000000-0005-0000-0000-000006000000}"/>
    <cellStyle name="SAPBEXaggDataEmph" xfId="16" xr:uid="{00000000-0005-0000-0000-000007000000}"/>
    <cellStyle name="SAPBEXaggItem" xfId="17" xr:uid="{00000000-0005-0000-0000-000008000000}"/>
    <cellStyle name="SAPBEXaggItemX" xfId="18" xr:uid="{00000000-0005-0000-0000-000009000000}"/>
    <cellStyle name="SAPBEXchaText" xfId="2" xr:uid="{00000000-0005-0000-0000-00000A000000}"/>
    <cellStyle name="SAPBEXexcBad7" xfId="19" xr:uid="{00000000-0005-0000-0000-00000B000000}"/>
    <cellStyle name="SAPBEXexcBad8" xfId="20" xr:uid="{00000000-0005-0000-0000-00000C000000}"/>
    <cellStyle name="SAPBEXexcBad9" xfId="21" xr:uid="{00000000-0005-0000-0000-00000D000000}"/>
    <cellStyle name="SAPBEXexcCritical4" xfId="22" xr:uid="{00000000-0005-0000-0000-00000E000000}"/>
    <cellStyle name="SAPBEXexcCritical5" xfId="23" xr:uid="{00000000-0005-0000-0000-00000F000000}"/>
    <cellStyle name="SAPBEXexcCritical6" xfId="24" xr:uid="{00000000-0005-0000-0000-000010000000}"/>
    <cellStyle name="SAPBEXexcGood1" xfId="25" xr:uid="{00000000-0005-0000-0000-000011000000}"/>
    <cellStyle name="SAPBEXexcGood2" xfId="26" xr:uid="{00000000-0005-0000-0000-000012000000}"/>
    <cellStyle name="SAPBEXexcGood3" xfId="27" xr:uid="{00000000-0005-0000-0000-000013000000}"/>
    <cellStyle name="SAPBEXfilterDrill" xfId="28" xr:uid="{00000000-0005-0000-0000-000014000000}"/>
    <cellStyle name="SAPBEXfilterItem" xfId="29" xr:uid="{00000000-0005-0000-0000-000015000000}"/>
    <cellStyle name="SAPBEXfilterText" xfId="30" xr:uid="{00000000-0005-0000-0000-000016000000}"/>
    <cellStyle name="SAPBEXformats" xfId="5" xr:uid="{00000000-0005-0000-0000-000017000000}"/>
    <cellStyle name="SAPBEXheaderItem" xfId="31" xr:uid="{00000000-0005-0000-0000-000018000000}"/>
    <cellStyle name="SAPBEXheaderText" xfId="32" xr:uid="{00000000-0005-0000-0000-000019000000}"/>
    <cellStyle name="SAPBEXHLevel0" xfId="6" xr:uid="{00000000-0005-0000-0000-00001A000000}"/>
    <cellStyle name="SAPBEXHLevel0X" xfId="4" xr:uid="{00000000-0005-0000-0000-00001B000000}"/>
    <cellStyle name="SAPBEXHLevel1" xfId="7" xr:uid="{00000000-0005-0000-0000-00001C000000}"/>
    <cellStyle name="SAPBEXHLevel1X" xfId="33" xr:uid="{00000000-0005-0000-0000-00001D000000}"/>
    <cellStyle name="SAPBEXHLevel2" xfId="9" xr:uid="{00000000-0005-0000-0000-00001E000000}"/>
    <cellStyle name="SAPBEXHLevel2X" xfId="34" xr:uid="{00000000-0005-0000-0000-00001F000000}"/>
    <cellStyle name="SAPBEXHLevel3" xfId="10" xr:uid="{00000000-0005-0000-0000-000020000000}"/>
    <cellStyle name="SAPBEXHLevel3 2" xfId="49" xr:uid="{66387F64-CC4B-4D43-8D91-B92C572094FA}"/>
    <cellStyle name="SAPBEXHLevel3X" xfId="35" xr:uid="{00000000-0005-0000-0000-000021000000}"/>
    <cellStyle name="SAPBEXinputData" xfId="36" xr:uid="{00000000-0005-0000-0000-000022000000}"/>
    <cellStyle name="SAPBEXinputData 2" xfId="37" xr:uid="{00000000-0005-0000-0000-000023000000}"/>
    <cellStyle name="SAPBEXresData" xfId="38" xr:uid="{00000000-0005-0000-0000-000024000000}"/>
    <cellStyle name="SAPBEXresDataEmph" xfId="39" xr:uid="{00000000-0005-0000-0000-000025000000}"/>
    <cellStyle name="SAPBEXresItem" xfId="11" xr:uid="{00000000-0005-0000-0000-000026000000}"/>
    <cellStyle name="SAPBEXresItemX" xfId="40" xr:uid="{00000000-0005-0000-0000-000027000000}"/>
    <cellStyle name="SAPBEXstdData" xfId="8" xr:uid="{00000000-0005-0000-0000-000028000000}"/>
    <cellStyle name="SAPBEXstdData 2" xfId="50" xr:uid="{27EFE83E-C499-493D-95E8-BBA3C31AB1BB}"/>
    <cellStyle name="SAPBEXstdDataEmph" xfId="41" xr:uid="{00000000-0005-0000-0000-000029000000}"/>
    <cellStyle name="SAPBEXstdItem" xfId="42" xr:uid="{00000000-0005-0000-0000-00002A000000}"/>
    <cellStyle name="SAPBEXstdItemX" xfId="43" xr:uid="{00000000-0005-0000-0000-00002B000000}"/>
    <cellStyle name="SAPBEXtitle" xfId="44" xr:uid="{00000000-0005-0000-0000-00002C000000}"/>
    <cellStyle name="SAPBEXundefined" xfId="45" xr:uid="{00000000-0005-0000-0000-00002D000000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33"/>
  <sheetViews>
    <sheetView tabSelected="1" zoomScale="90" zoomScaleNormal="90" workbookViewId="0">
      <selection activeCell="K15" sqref="K15"/>
    </sheetView>
  </sheetViews>
  <sheetFormatPr defaultRowHeight="15" x14ac:dyDescent="0.25"/>
  <cols>
    <col min="1" max="3" width="9.140625" style="1"/>
    <col min="4" max="4" width="9" style="1" customWidth="1"/>
    <col min="5" max="5" width="10.140625" style="1" customWidth="1"/>
    <col min="6" max="6" width="23.5703125" style="29" customWidth="1"/>
    <col min="7" max="8" width="23.5703125" style="30" customWidth="1"/>
    <col min="9" max="9" width="23.5703125" style="29" customWidth="1"/>
    <col min="10" max="10" width="22" style="29" customWidth="1"/>
    <col min="11" max="11" width="15.5703125" style="29" bestFit="1" customWidth="1"/>
    <col min="12" max="13" width="9.140625" style="1"/>
    <col min="14" max="14" width="11.5703125" style="1" bestFit="1" customWidth="1"/>
    <col min="15" max="15" width="10.42578125" style="1" bestFit="1" customWidth="1"/>
    <col min="16" max="254" width="9.140625" style="1"/>
    <col min="255" max="255" width="17.42578125" style="1" customWidth="1"/>
    <col min="256" max="259" width="25.140625" style="1" customWidth="1"/>
    <col min="260" max="261" width="12.28515625" style="1" customWidth="1"/>
    <col min="262" max="510" width="9.140625" style="1"/>
    <col min="511" max="511" width="17.42578125" style="1" customWidth="1"/>
    <col min="512" max="515" width="25.140625" style="1" customWidth="1"/>
    <col min="516" max="517" width="12.28515625" style="1" customWidth="1"/>
    <col min="518" max="766" width="9.140625" style="1"/>
    <col min="767" max="767" width="17.42578125" style="1" customWidth="1"/>
    <col min="768" max="771" width="25.140625" style="1" customWidth="1"/>
    <col min="772" max="773" width="12.28515625" style="1" customWidth="1"/>
    <col min="774" max="1022" width="9.140625" style="1"/>
    <col min="1023" max="1023" width="17.42578125" style="1" customWidth="1"/>
    <col min="1024" max="1027" width="25.140625" style="1" customWidth="1"/>
    <col min="1028" max="1029" width="12.28515625" style="1" customWidth="1"/>
    <col min="1030" max="1278" width="9.140625" style="1"/>
    <col min="1279" max="1279" width="17.42578125" style="1" customWidth="1"/>
    <col min="1280" max="1283" width="25.140625" style="1" customWidth="1"/>
    <col min="1284" max="1285" width="12.28515625" style="1" customWidth="1"/>
    <col min="1286" max="1534" width="9.140625" style="1"/>
    <col min="1535" max="1535" width="17.42578125" style="1" customWidth="1"/>
    <col min="1536" max="1539" width="25.140625" style="1" customWidth="1"/>
    <col min="1540" max="1541" width="12.28515625" style="1" customWidth="1"/>
    <col min="1542" max="1790" width="9.140625" style="1"/>
    <col min="1791" max="1791" width="17.42578125" style="1" customWidth="1"/>
    <col min="1792" max="1795" width="25.140625" style="1" customWidth="1"/>
    <col min="1796" max="1797" width="12.28515625" style="1" customWidth="1"/>
    <col min="1798" max="2046" width="9.140625" style="1"/>
    <col min="2047" max="2047" width="17.42578125" style="1" customWidth="1"/>
    <col min="2048" max="2051" width="25.140625" style="1" customWidth="1"/>
    <col min="2052" max="2053" width="12.28515625" style="1" customWidth="1"/>
    <col min="2054" max="2302" width="9.140625" style="1"/>
    <col min="2303" max="2303" width="17.42578125" style="1" customWidth="1"/>
    <col min="2304" max="2307" width="25.140625" style="1" customWidth="1"/>
    <col min="2308" max="2309" width="12.28515625" style="1" customWidth="1"/>
    <col min="2310" max="2558" width="9.140625" style="1"/>
    <col min="2559" max="2559" width="17.42578125" style="1" customWidth="1"/>
    <col min="2560" max="2563" width="25.140625" style="1" customWidth="1"/>
    <col min="2564" max="2565" width="12.28515625" style="1" customWidth="1"/>
    <col min="2566" max="2814" width="9.140625" style="1"/>
    <col min="2815" max="2815" width="17.42578125" style="1" customWidth="1"/>
    <col min="2816" max="2819" width="25.140625" style="1" customWidth="1"/>
    <col min="2820" max="2821" width="12.28515625" style="1" customWidth="1"/>
    <col min="2822" max="3070" width="9.140625" style="1"/>
    <col min="3071" max="3071" width="17.42578125" style="1" customWidth="1"/>
    <col min="3072" max="3075" width="25.140625" style="1" customWidth="1"/>
    <col min="3076" max="3077" width="12.28515625" style="1" customWidth="1"/>
    <col min="3078" max="3326" width="9.140625" style="1"/>
    <col min="3327" max="3327" width="17.42578125" style="1" customWidth="1"/>
    <col min="3328" max="3331" width="25.140625" style="1" customWidth="1"/>
    <col min="3332" max="3333" width="12.28515625" style="1" customWidth="1"/>
    <col min="3334" max="3582" width="9.140625" style="1"/>
    <col min="3583" max="3583" width="17.42578125" style="1" customWidth="1"/>
    <col min="3584" max="3587" width="25.140625" style="1" customWidth="1"/>
    <col min="3588" max="3589" width="12.28515625" style="1" customWidth="1"/>
    <col min="3590" max="3838" width="9.140625" style="1"/>
    <col min="3839" max="3839" width="17.42578125" style="1" customWidth="1"/>
    <col min="3840" max="3843" width="25.140625" style="1" customWidth="1"/>
    <col min="3844" max="3845" width="12.28515625" style="1" customWidth="1"/>
    <col min="3846" max="4094" width="9.140625" style="1"/>
    <col min="4095" max="4095" width="17.42578125" style="1" customWidth="1"/>
    <col min="4096" max="4099" width="25.140625" style="1" customWidth="1"/>
    <col min="4100" max="4101" width="12.28515625" style="1" customWidth="1"/>
    <col min="4102" max="4350" width="9.140625" style="1"/>
    <col min="4351" max="4351" width="17.42578125" style="1" customWidth="1"/>
    <col min="4352" max="4355" width="25.140625" style="1" customWidth="1"/>
    <col min="4356" max="4357" width="12.28515625" style="1" customWidth="1"/>
    <col min="4358" max="4606" width="9.140625" style="1"/>
    <col min="4607" max="4607" width="17.42578125" style="1" customWidth="1"/>
    <col min="4608" max="4611" width="25.140625" style="1" customWidth="1"/>
    <col min="4612" max="4613" width="12.28515625" style="1" customWidth="1"/>
    <col min="4614" max="4862" width="9.140625" style="1"/>
    <col min="4863" max="4863" width="17.42578125" style="1" customWidth="1"/>
    <col min="4864" max="4867" width="25.140625" style="1" customWidth="1"/>
    <col min="4868" max="4869" width="12.28515625" style="1" customWidth="1"/>
    <col min="4870" max="5118" width="9.140625" style="1"/>
    <col min="5119" max="5119" width="17.42578125" style="1" customWidth="1"/>
    <col min="5120" max="5123" width="25.140625" style="1" customWidth="1"/>
    <col min="5124" max="5125" width="12.28515625" style="1" customWidth="1"/>
    <col min="5126" max="5374" width="9.140625" style="1"/>
    <col min="5375" max="5375" width="17.42578125" style="1" customWidth="1"/>
    <col min="5376" max="5379" width="25.140625" style="1" customWidth="1"/>
    <col min="5380" max="5381" width="12.28515625" style="1" customWidth="1"/>
    <col min="5382" max="5630" width="9.140625" style="1"/>
    <col min="5631" max="5631" width="17.42578125" style="1" customWidth="1"/>
    <col min="5632" max="5635" width="25.140625" style="1" customWidth="1"/>
    <col min="5636" max="5637" width="12.28515625" style="1" customWidth="1"/>
    <col min="5638" max="5886" width="9.140625" style="1"/>
    <col min="5887" max="5887" width="17.42578125" style="1" customWidth="1"/>
    <col min="5888" max="5891" width="25.140625" style="1" customWidth="1"/>
    <col min="5892" max="5893" width="12.28515625" style="1" customWidth="1"/>
    <col min="5894" max="6142" width="9.140625" style="1"/>
    <col min="6143" max="6143" width="17.42578125" style="1" customWidth="1"/>
    <col min="6144" max="6147" width="25.140625" style="1" customWidth="1"/>
    <col min="6148" max="6149" width="12.28515625" style="1" customWidth="1"/>
    <col min="6150" max="6398" width="9.140625" style="1"/>
    <col min="6399" max="6399" width="17.42578125" style="1" customWidth="1"/>
    <col min="6400" max="6403" width="25.140625" style="1" customWidth="1"/>
    <col min="6404" max="6405" width="12.28515625" style="1" customWidth="1"/>
    <col min="6406" max="6654" width="9.140625" style="1"/>
    <col min="6655" max="6655" width="17.42578125" style="1" customWidth="1"/>
    <col min="6656" max="6659" width="25.140625" style="1" customWidth="1"/>
    <col min="6660" max="6661" width="12.28515625" style="1" customWidth="1"/>
    <col min="6662" max="6910" width="9.140625" style="1"/>
    <col min="6911" max="6911" width="17.42578125" style="1" customWidth="1"/>
    <col min="6912" max="6915" width="25.140625" style="1" customWidth="1"/>
    <col min="6916" max="6917" width="12.28515625" style="1" customWidth="1"/>
    <col min="6918" max="7166" width="9.140625" style="1"/>
    <col min="7167" max="7167" width="17.42578125" style="1" customWidth="1"/>
    <col min="7168" max="7171" width="25.140625" style="1" customWidth="1"/>
    <col min="7172" max="7173" width="12.28515625" style="1" customWidth="1"/>
    <col min="7174" max="7422" width="9.140625" style="1"/>
    <col min="7423" max="7423" width="17.42578125" style="1" customWidth="1"/>
    <col min="7424" max="7427" width="25.140625" style="1" customWidth="1"/>
    <col min="7428" max="7429" width="12.28515625" style="1" customWidth="1"/>
    <col min="7430" max="7678" width="9.140625" style="1"/>
    <col min="7679" max="7679" width="17.42578125" style="1" customWidth="1"/>
    <col min="7680" max="7683" width="25.140625" style="1" customWidth="1"/>
    <col min="7684" max="7685" width="12.28515625" style="1" customWidth="1"/>
    <col min="7686" max="7934" width="9.140625" style="1"/>
    <col min="7935" max="7935" width="17.42578125" style="1" customWidth="1"/>
    <col min="7936" max="7939" width="25.140625" style="1" customWidth="1"/>
    <col min="7940" max="7941" width="12.28515625" style="1" customWidth="1"/>
    <col min="7942" max="8190" width="9.140625" style="1"/>
    <col min="8191" max="8191" width="17.42578125" style="1" customWidth="1"/>
    <col min="8192" max="8195" width="25.140625" style="1" customWidth="1"/>
    <col min="8196" max="8197" width="12.28515625" style="1" customWidth="1"/>
    <col min="8198" max="8446" width="9.140625" style="1"/>
    <col min="8447" max="8447" width="17.42578125" style="1" customWidth="1"/>
    <col min="8448" max="8451" width="25.140625" style="1" customWidth="1"/>
    <col min="8452" max="8453" width="12.28515625" style="1" customWidth="1"/>
    <col min="8454" max="8702" width="9.140625" style="1"/>
    <col min="8703" max="8703" width="17.42578125" style="1" customWidth="1"/>
    <col min="8704" max="8707" width="25.140625" style="1" customWidth="1"/>
    <col min="8708" max="8709" width="12.28515625" style="1" customWidth="1"/>
    <col min="8710" max="8958" width="9.140625" style="1"/>
    <col min="8959" max="8959" width="17.42578125" style="1" customWidth="1"/>
    <col min="8960" max="8963" width="25.140625" style="1" customWidth="1"/>
    <col min="8964" max="8965" width="12.28515625" style="1" customWidth="1"/>
    <col min="8966" max="9214" width="9.140625" style="1"/>
    <col min="9215" max="9215" width="17.42578125" style="1" customWidth="1"/>
    <col min="9216" max="9219" width="25.140625" style="1" customWidth="1"/>
    <col min="9220" max="9221" width="12.28515625" style="1" customWidth="1"/>
    <col min="9222" max="9470" width="9.140625" style="1"/>
    <col min="9471" max="9471" width="17.42578125" style="1" customWidth="1"/>
    <col min="9472" max="9475" width="25.140625" style="1" customWidth="1"/>
    <col min="9476" max="9477" width="12.28515625" style="1" customWidth="1"/>
    <col min="9478" max="9726" width="9.140625" style="1"/>
    <col min="9727" max="9727" width="17.42578125" style="1" customWidth="1"/>
    <col min="9728" max="9731" width="25.140625" style="1" customWidth="1"/>
    <col min="9732" max="9733" width="12.28515625" style="1" customWidth="1"/>
    <col min="9734" max="9982" width="9.140625" style="1"/>
    <col min="9983" max="9983" width="17.42578125" style="1" customWidth="1"/>
    <col min="9984" max="9987" width="25.140625" style="1" customWidth="1"/>
    <col min="9988" max="9989" width="12.28515625" style="1" customWidth="1"/>
    <col min="9990" max="10238" width="9.140625" style="1"/>
    <col min="10239" max="10239" width="17.42578125" style="1" customWidth="1"/>
    <col min="10240" max="10243" width="25.140625" style="1" customWidth="1"/>
    <col min="10244" max="10245" width="12.28515625" style="1" customWidth="1"/>
    <col min="10246" max="10494" width="9.140625" style="1"/>
    <col min="10495" max="10495" width="17.42578125" style="1" customWidth="1"/>
    <col min="10496" max="10499" width="25.140625" style="1" customWidth="1"/>
    <col min="10500" max="10501" width="12.28515625" style="1" customWidth="1"/>
    <col min="10502" max="10750" width="9.140625" style="1"/>
    <col min="10751" max="10751" width="17.42578125" style="1" customWidth="1"/>
    <col min="10752" max="10755" width="25.140625" style="1" customWidth="1"/>
    <col min="10756" max="10757" width="12.28515625" style="1" customWidth="1"/>
    <col min="10758" max="11006" width="9.140625" style="1"/>
    <col min="11007" max="11007" width="17.42578125" style="1" customWidth="1"/>
    <col min="11008" max="11011" width="25.140625" style="1" customWidth="1"/>
    <col min="11012" max="11013" width="12.28515625" style="1" customWidth="1"/>
    <col min="11014" max="11262" width="9.140625" style="1"/>
    <col min="11263" max="11263" width="17.42578125" style="1" customWidth="1"/>
    <col min="11264" max="11267" width="25.140625" style="1" customWidth="1"/>
    <col min="11268" max="11269" width="12.28515625" style="1" customWidth="1"/>
    <col min="11270" max="11518" width="9.140625" style="1"/>
    <col min="11519" max="11519" width="17.42578125" style="1" customWidth="1"/>
    <col min="11520" max="11523" width="25.140625" style="1" customWidth="1"/>
    <col min="11524" max="11525" width="12.28515625" style="1" customWidth="1"/>
    <col min="11526" max="11774" width="9.140625" style="1"/>
    <col min="11775" max="11775" width="17.42578125" style="1" customWidth="1"/>
    <col min="11776" max="11779" width="25.140625" style="1" customWidth="1"/>
    <col min="11780" max="11781" width="12.28515625" style="1" customWidth="1"/>
    <col min="11782" max="12030" width="9.140625" style="1"/>
    <col min="12031" max="12031" width="17.42578125" style="1" customWidth="1"/>
    <col min="12032" max="12035" width="25.140625" style="1" customWidth="1"/>
    <col min="12036" max="12037" width="12.28515625" style="1" customWidth="1"/>
    <col min="12038" max="12286" width="9.140625" style="1"/>
    <col min="12287" max="12287" width="17.42578125" style="1" customWidth="1"/>
    <col min="12288" max="12291" width="25.140625" style="1" customWidth="1"/>
    <col min="12292" max="12293" width="12.28515625" style="1" customWidth="1"/>
    <col min="12294" max="12542" width="9.140625" style="1"/>
    <col min="12543" max="12543" width="17.42578125" style="1" customWidth="1"/>
    <col min="12544" max="12547" width="25.140625" style="1" customWidth="1"/>
    <col min="12548" max="12549" width="12.28515625" style="1" customWidth="1"/>
    <col min="12550" max="12798" width="9.140625" style="1"/>
    <col min="12799" max="12799" width="17.42578125" style="1" customWidth="1"/>
    <col min="12800" max="12803" width="25.140625" style="1" customWidth="1"/>
    <col min="12804" max="12805" width="12.28515625" style="1" customWidth="1"/>
    <col min="12806" max="13054" width="9.140625" style="1"/>
    <col min="13055" max="13055" width="17.42578125" style="1" customWidth="1"/>
    <col min="13056" max="13059" width="25.140625" style="1" customWidth="1"/>
    <col min="13060" max="13061" width="12.28515625" style="1" customWidth="1"/>
    <col min="13062" max="13310" width="9.140625" style="1"/>
    <col min="13311" max="13311" width="17.42578125" style="1" customWidth="1"/>
    <col min="13312" max="13315" width="25.140625" style="1" customWidth="1"/>
    <col min="13316" max="13317" width="12.28515625" style="1" customWidth="1"/>
    <col min="13318" max="13566" width="9.140625" style="1"/>
    <col min="13567" max="13567" width="17.42578125" style="1" customWidth="1"/>
    <col min="13568" max="13571" width="25.140625" style="1" customWidth="1"/>
    <col min="13572" max="13573" width="12.28515625" style="1" customWidth="1"/>
    <col min="13574" max="13822" width="9.140625" style="1"/>
    <col min="13823" max="13823" width="17.42578125" style="1" customWidth="1"/>
    <col min="13824" max="13827" width="25.140625" style="1" customWidth="1"/>
    <col min="13828" max="13829" width="12.28515625" style="1" customWidth="1"/>
    <col min="13830" max="14078" width="9.140625" style="1"/>
    <col min="14079" max="14079" width="17.42578125" style="1" customWidth="1"/>
    <col min="14080" max="14083" width="25.140625" style="1" customWidth="1"/>
    <col min="14084" max="14085" width="12.28515625" style="1" customWidth="1"/>
    <col min="14086" max="14334" width="9.140625" style="1"/>
    <col min="14335" max="14335" width="17.42578125" style="1" customWidth="1"/>
    <col min="14336" max="14339" width="25.140625" style="1" customWidth="1"/>
    <col min="14340" max="14341" width="12.28515625" style="1" customWidth="1"/>
    <col min="14342" max="14590" width="9.140625" style="1"/>
    <col min="14591" max="14591" width="17.42578125" style="1" customWidth="1"/>
    <col min="14592" max="14595" width="25.140625" style="1" customWidth="1"/>
    <col min="14596" max="14597" width="12.28515625" style="1" customWidth="1"/>
    <col min="14598" max="14846" width="9.140625" style="1"/>
    <col min="14847" max="14847" width="17.42578125" style="1" customWidth="1"/>
    <col min="14848" max="14851" width="25.140625" style="1" customWidth="1"/>
    <col min="14852" max="14853" width="12.28515625" style="1" customWidth="1"/>
    <col min="14854" max="15102" width="9.140625" style="1"/>
    <col min="15103" max="15103" width="17.42578125" style="1" customWidth="1"/>
    <col min="15104" max="15107" width="25.140625" style="1" customWidth="1"/>
    <col min="15108" max="15109" width="12.28515625" style="1" customWidth="1"/>
    <col min="15110" max="15358" width="9.140625" style="1"/>
    <col min="15359" max="15359" width="17.42578125" style="1" customWidth="1"/>
    <col min="15360" max="15363" width="25.140625" style="1" customWidth="1"/>
    <col min="15364" max="15365" width="12.28515625" style="1" customWidth="1"/>
    <col min="15366" max="15614" width="9.140625" style="1"/>
    <col min="15615" max="15615" width="17.42578125" style="1" customWidth="1"/>
    <col min="15616" max="15619" width="25.140625" style="1" customWidth="1"/>
    <col min="15620" max="15621" width="12.28515625" style="1" customWidth="1"/>
    <col min="15622" max="15870" width="9.140625" style="1"/>
    <col min="15871" max="15871" width="17.42578125" style="1" customWidth="1"/>
    <col min="15872" max="15875" width="25.140625" style="1" customWidth="1"/>
    <col min="15876" max="15877" width="12.28515625" style="1" customWidth="1"/>
    <col min="15878" max="16126" width="9.140625" style="1"/>
    <col min="16127" max="16127" width="17.42578125" style="1" customWidth="1"/>
    <col min="16128" max="16131" width="25.140625" style="1" customWidth="1"/>
    <col min="16132" max="16133" width="12.28515625" style="1" customWidth="1"/>
    <col min="16134" max="16384" width="9.140625" style="1"/>
  </cols>
  <sheetData>
    <row r="1" spans="1:11" ht="27.75" customHeight="1" x14ac:dyDescent="0.25">
      <c r="A1" s="268" t="s">
        <v>593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</row>
    <row r="2" spans="1:11" ht="18" x14ac:dyDescent="0.25">
      <c r="A2" s="2"/>
      <c r="B2" s="2"/>
      <c r="C2" s="2"/>
      <c r="D2" s="2"/>
      <c r="E2" s="2"/>
      <c r="F2" s="3"/>
      <c r="G2" s="4"/>
      <c r="H2" s="4"/>
      <c r="I2" s="3"/>
      <c r="J2" s="3"/>
      <c r="K2" s="3"/>
    </row>
    <row r="3" spans="1:11" ht="15.75" x14ac:dyDescent="0.25">
      <c r="A3" s="268" t="s">
        <v>0</v>
      </c>
      <c r="B3" s="268"/>
      <c r="C3" s="268"/>
      <c r="D3" s="268"/>
      <c r="E3" s="268"/>
      <c r="F3" s="268"/>
      <c r="G3" s="268"/>
      <c r="H3" s="268"/>
      <c r="I3" s="268"/>
      <c r="J3" s="268"/>
      <c r="K3" s="268"/>
    </row>
    <row r="4" spans="1:11" ht="18" x14ac:dyDescent="0.25">
      <c r="A4" s="2"/>
      <c r="B4" s="2"/>
      <c r="C4" s="2"/>
      <c r="D4" s="2"/>
      <c r="E4" s="2"/>
      <c r="F4" s="3"/>
      <c r="G4" s="4"/>
      <c r="H4" s="4"/>
      <c r="I4" s="3"/>
      <c r="J4" s="3"/>
      <c r="K4" s="3"/>
    </row>
    <row r="5" spans="1:11" ht="15.75" x14ac:dyDescent="0.25">
      <c r="A5" s="268" t="s">
        <v>1</v>
      </c>
      <c r="B5" s="268"/>
      <c r="C5" s="268"/>
      <c r="D5" s="268"/>
      <c r="E5" s="268"/>
      <c r="F5" s="268"/>
      <c r="G5" s="268"/>
      <c r="H5" s="268"/>
      <c r="I5" s="268"/>
      <c r="J5" s="268"/>
      <c r="K5" s="268"/>
    </row>
    <row r="6" spans="1:11" ht="15.75" x14ac:dyDescent="0.25">
      <c r="A6" s="5"/>
      <c r="B6" s="5"/>
      <c r="C6" s="5"/>
      <c r="D6" s="5"/>
      <c r="E6" s="5"/>
      <c r="F6" s="6"/>
      <c r="G6" s="7"/>
      <c r="H6" s="7"/>
      <c r="I6" s="6"/>
      <c r="J6" s="6"/>
      <c r="K6" s="6"/>
    </row>
    <row r="7" spans="1:11" ht="18" x14ac:dyDescent="0.25">
      <c r="A7" s="261" t="s">
        <v>2</v>
      </c>
      <c r="B7" s="261"/>
      <c r="C7" s="261"/>
      <c r="D7" s="261"/>
      <c r="E7" s="261"/>
      <c r="F7" s="8"/>
      <c r="G7" s="9"/>
      <c r="H7" s="9"/>
      <c r="I7" s="10"/>
      <c r="J7" s="11"/>
      <c r="K7" s="11"/>
    </row>
    <row r="8" spans="1:11" ht="38.25" x14ac:dyDescent="0.25">
      <c r="A8" s="262" t="s">
        <v>3</v>
      </c>
      <c r="B8" s="262"/>
      <c r="C8" s="262"/>
      <c r="D8" s="262"/>
      <c r="E8" s="262"/>
      <c r="F8" s="12" t="s">
        <v>559</v>
      </c>
      <c r="G8" s="13" t="s">
        <v>590</v>
      </c>
      <c r="H8" s="13" t="s">
        <v>591</v>
      </c>
      <c r="I8" s="12" t="s">
        <v>592</v>
      </c>
      <c r="J8" s="12" t="s">
        <v>4</v>
      </c>
      <c r="K8" s="12" t="s">
        <v>5</v>
      </c>
    </row>
    <row r="9" spans="1:11" x14ac:dyDescent="0.25">
      <c r="A9" s="266">
        <v>1</v>
      </c>
      <c r="B9" s="266"/>
      <c r="C9" s="266"/>
      <c r="D9" s="266"/>
      <c r="E9" s="267"/>
      <c r="F9" s="14">
        <v>2</v>
      </c>
      <c r="G9" s="14">
        <v>3</v>
      </c>
      <c r="H9" s="14">
        <v>4</v>
      </c>
      <c r="I9" s="14">
        <v>5</v>
      </c>
      <c r="J9" s="15" t="s">
        <v>6</v>
      </c>
      <c r="K9" s="15" t="s">
        <v>7</v>
      </c>
    </row>
    <row r="10" spans="1:11" x14ac:dyDescent="0.25">
      <c r="A10" s="247" t="s">
        <v>8</v>
      </c>
      <c r="B10" s="253"/>
      <c r="C10" s="253"/>
      <c r="D10" s="253"/>
      <c r="E10" s="254"/>
      <c r="F10" s="16">
        <f>+'A.1 PRIHODI EK'!C11</f>
        <v>10560761.939999999</v>
      </c>
      <c r="G10" s="17">
        <f>+'A.1 PRIHODI EK'!D10</f>
        <v>10111940</v>
      </c>
      <c r="H10" s="17">
        <f>+'A.1 PRIHODI EK'!E10</f>
        <v>11549505</v>
      </c>
      <c r="I10" s="16">
        <f>+'A.1 PRIHODI EK'!F11</f>
        <v>11152929.35</v>
      </c>
      <c r="J10" s="18">
        <f t="shared" ref="J10:J15" si="0">+I10/F10*100</f>
        <v>105.60724134645156</v>
      </c>
      <c r="K10" s="18">
        <f t="shared" ref="K10:K15" si="1">+I10/H10*100</f>
        <v>96.566297430063017</v>
      </c>
    </row>
    <row r="11" spans="1:11" x14ac:dyDescent="0.25">
      <c r="A11" s="255" t="s">
        <v>9</v>
      </c>
      <c r="B11" s="254"/>
      <c r="C11" s="254"/>
      <c r="D11" s="254"/>
      <c r="E11" s="254"/>
      <c r="F11" s="16"/>
      <c r="G11" s="17"/>
      <c r="H11" s="17"/>
      <c r="I11" s="16"/>
      <c r="J11" s="18"/>
      <c r="K11" s="18"/>
    </row>
    <row r="12" spans="1:11" x14ac:dyDescent="0.25">
      <c r="A12" s="256" t="s">
        <v>10</v>
      </c>
      <c r="B12" s="257"/>
      <c r="C12" s="257"/>
      <c r="D12" s="257"/>
      <c r="E12" s="258"/>
      <c r="F12" s="19">
        <f>F10+F11</f>
        <v>10560761.939999999</v>
      </c>
      <c r="G12" s="20">
        <f>G10+G11</f>
        <v>10111940</v>
      </c>
      <c r="H12" s="20">
        <f>H10+H11</f>
        <v>11549505</v>
      </c>
      <c r="I12" s="19">
        <f>I10+I11</f>
        <v>11152929.35</v>
      </c>
      <c r="J12" s="19">
        <f t="shared" si="0"/>
        <v>105.60724134645156</v>
      </c>
      <c r="K12" s="19">
        <f t="shared" si="1"/>
        <v>96.566297430063017</v>
      </c>
    </row>
    <row r="13" spans="1:11" x14ac:dyDescent="0.25">
      <c r="A13" s="259" t="s">
        <v>11</v>
      </c>
      <c r="B13" s="253"/>
      <c r="C13" s="253"/>
      <c r="D13" s="253"/>
      <c r="E13" s="253"/>
      <c r="F13" s="16">
        <f>+'A.1 RASHODI EK'!C10</f>
        <v>10500751.849999998</v>
      </c>
      <c r="G13" s="17">
        <f>+'A.1 RASHODI EK'!D10</f>
        <v>10006514</v>
      </c>
      <c r="H13" s="17">
        <f>+'A.1 RASHODI EK'!E10</f>
        <v>11195930</v>
      </c>
      <c r="I13" s="16">
        <f>+'A.1 RASHODI EK'!F10</f>
        <v>12240110.879999999</v>
      </c>
      <c r="J13" s="18">
        <f t="shared" si="0"/>
        <v>116.56413802407874</v>
      </c>
      <c r="K13" s="18">
        <f t="shared" si="1"/>
        <v>109.32643273046543</v>
      </c>
    </row>
    <row r="14" spans="1:11" x14ac:dyDescent="0.25">
      <c r="A14" s="255" t="s">
        <v>12</v>
      </c>
      <c r="B14" s="254"/>
      <c r="C14" s="254"/>
      <c r="D14" s="254"/>
      <c r="E14" s="254"/>
      <c r="F14" s="16">
        <f>+'A.1 RASHODI EK'!C113</f>
        <v>54802.31</v>
      </c>
      <c r="G14" s="17">
        <f>+'A.1 RASHODI EK'!D113</f>
        <v>68595</v>
      </c>
      <c r="H14" s="17">
        <f>+'A.1 RASHODI EK'!E113</f>
        <v>107999</v>
      </c>
      <c r="I14" s="16">
        <f>+'A.1 RASHODI EK'!F113</f>
        <v>106671.58999999998</v>
      </c>
      <c r="J14" s="18">
        <f t="shared" si="0"/>
        <v>194.64798107962963</v>
      </c>
      <c r="K14" s="18">
        <f t="shared" si="1"/>
        <v>98.770905286160044</v>
      </c>
    </row>
    <row r="15" spans="1:11" x14ac:dyDescent="0.25">
      <c r="A15" s="21" t="s">
        <v>13</v>
      </c>
      <c r="B15" s="22"/>
      <c r="C15" s="22"/>
      <c r="D15" s="22"/>
      <c r="E15" s="22"/>
      <c r="F15" s="19">
        <f>F13+F14</f>
        <v>10555554.159999998</v>
      </c>
      <c r="G15" s="20">
        <f>G13+G14</f>
        <v>10075109</v>
      </c>
      <c r="H15" s="20">
        <f>H13+H14</f>
        <v>11303929</v>
      </c>
      <c r="I15" s="19">
        <f>I13+I14</f>
        <v>12346782.469999999</v>
      </c>
      <c r="J15" s="19">
        <f t="shared" si="0"/>
        <v>116.9695336014457</v>
      </c>
      <c r="K15" s="19">
        <f t="shared" si="1"/>
        <v>109.22558404250415</v>
      </c>
    </row>
    <row r="16" spans="1:11" x14ac:dyDescent="0.25">
      <c r="A16" s="260" t="s">
        <v>14</v>
      </c>
      <c r="B16" s="257"/>
      <c r="C16" s="257"/>
      <c r="D16" s="257"/>
      <c r="E16" s="257"/>
      <c r="F16" s="23">
        <f>F12-F15</f>
        <v>5207.7800000011921</v>
      </c>
      <c r="G16" s="24">
        <f>G12-G15</f>
        <v>36831</v>
      </c>
      <c r="H16" s="24">
        <f>H12-H15</f>
        <v>245576</v>
      </c>
      <c r="I16" s="23">
        <f>I12-I15</f>
        <v>-1193853.1199999992</v>
      </c>
      <c r="J16" s="19"/>
      <c r="K16" s="19"/>
    </row>
    <row r="17" spans="1:15" ht="18" x14ac:dyDescent="0.25">
      <c r="A17" s="2"/>
      <c r="B17" s="25"/>
      <c r="C17" s="25"/>
      <c r="D17" s="25"/>
      <c r="E17" s="25"/>
      <c r="F17" s="26"/>
      <c r="G17" s="27"/>
      <c r="H17" s="27"/>
      <c r="I17" s="26"/>
      <c r="J17" s="28"/>
      <c r="K17" s="28"/>
    </row>
    <row r="18" spans="1:15" ht="18" x14ac:dyDescent="0.25">
      <c r="A18" s="261" t="s">
        <v>15</v>
      </c>
      <c r="B18" s="261"/>
      <c r="C18" s="261"/>
      <c r="D18" s="261"/>
      <c r="E18" s="261"/>
      <c r="F18" s="26"/>
      <c r="G18" s="27"/>
      <c r="H18" s="27"/>
      <c r="I18" s="26"/>
      <c r="J18" s="28"/>
      <c r="K18" s="28"/>
    </row>
    <row r="19" spans="1:15" ht="38.25" x14ac:dyDescent="0.25">
      <c r="A19" s="262" t="s">
        <v>3</v>
      </c>
      <c r="B19" s="262"/>
      <c r="C19" s="262"/>
      <c r="D19" s="262"/>
      <c r="E19" s="262"/>
      <c r="F19" s="12" t="s">
        <v>559</v>
      </c>
      <c r="G19" s="13" t="s">
        <v>590</v>
      </c>
      <c r="H19" s="13" t="s">
        <v>591</v>
      </c>
      <c r="I19" s="12" t="s">
        <v>592</v>
      </c>
      <c r="J19" s="12" t="s">
        <v>4</v>
      </c>
      <c r="K19" s="12" t="s">
        <v>5</v>
      </c>
    </row>
    <row r="20" spans="1:15" x14ac:dyDescent="0.25">
      <c r="A20" s="263">
        <v>1</v>
      </c>
      <c r="B20" s="264"/>
      <c r="C20" s="264"/>
      <c r="D20" s="264"/>
      <c r="E20" s="264"/>
      <c r="F20" s="14">
        <v>2</v>
      </c>
      <c r="G20" s="14">
        <v>3</v>
      </c>
      <c r="H20" s="14">
        <v>4</v>
      </c>
      <c r="I20" s="14">
        <v>5</v>
      </c>
      <c r="J20" s="15" t="s">
        <v>6</v>
      </c>
      <c r="K20" s="15" t="s">
        <v>7</v>
      </c>
    </row>
    <row r="21" spans="1:15" x14ac:dyDescent="0.25">
      <c r="A21" s="247" t="s">
        <v>16</v>
      </c>
      <c r="B21" s="265"/>
      <c r="C21" s="265"/>
      <c r="D21" s="265"/>
      <c r="E21" s="265"/>
      <c r="F21" s="16">
        <f>+'B.1 RAČUN FINANC EK'!C10</f>
        <v>0</v>
      </c>
      <c r="G21" s="17">
        <f>+'B.1 RAČUN FINANC EK'!D10</f>
        <v>0</v>
      </c>
      <c r="H21" s="17">
        <f>+'B.1 RAČUN FINANC EK'!E10</f>
        <v>0</v>
      </c>
      <c r="I21" s="16">
        <f>+'B.1 RAČUN FINANC EK'!F10</f>
        <v>0</v>
      </c>
      <c r="J21" s="18"/>
      <c r="K21" s="18"/>
    </row>
    <row r="22" spans="1:15" ht="27" customHeight="1" x14ac:dyDescent="0.25">
      <c r="A22" s="247" t="s">
        <v>17</v>
      </c>
      <c r="B22" s="248"/>
      <c r="C22" s="248"/>
      <c r="D22" s="248"/>
      <c r="E22" s="248"/>
      <c r="F22" s="16">
        <f>+'B.1 RAČUN FINANC EK'!C17</f>
        <v>0</v>
      </c>
      <c r="G22" s="17">
        <f>+'B.1 RAČUN FINANC EK'!D17</f>
        <v>0</v>
      </c>
      <c r="H22" s="17">
        <f>+'B.1 RAČUN FINANC EK'!E17</f>
        <v>0</v>
      </c>
      <c r="I22" s="16">
        <f>+'B.1 RAČUN FINANC EK'!F17</f>
        <v>0</v>
      </c>
      <c r="J22" s="18"/>
      <c r="K22" s="18"/>
    </row>
    <row r="23" spans="1:15" x14ac:dyDescent="0.25">
      <c r="A23" s="249" t="s">
        <v>18</v>
      </c>
      <c r="B23" s="250"/>
      <c r="C23" s="250"/>
      <c r="D23" s="250"/>
      <c r="E23" s="251"/>
      <c r="F23" s="19">
        <f>F21-F22</f>
        <v>0</v>
      </c>
      <c r="G23" s="20">
        <f>G21-G22</f>
        <v>0</v>
      </c>
      <c r="H23" s="20">
        <f>H21-H22</f>
        <v>0</v>
      </c>
      <c r="I23" s="19">
        <f>I21-I22</f>
        <v>0</v>
      </c>
      <c r="J23" s="19"/>
      <c r="K23" s="19"/>
      <c r="O23" s="30"/>
    </row>
    <row r="24" spans="1:15" x14ac:dyDescent="0.25">
      <c r="A24" s="247" t="s">
        <v>19</v>
      </c>
      <c r="B24" s="248"/>
      <c r="C24" s="248"/>
      <c r="D24" s="248"/>
      <c r="E24" s="248"/>
      <c r="F24" s="198">
        <v>721823.22</v>
      </c>
      <c r="G24" s="199">
        <v>490000</v>
      </c>
      <c r="H24" s="199">
        <v>490000</v>
      </c>
      <c r="I24" s="16">
        <v>893251.26</v>
      </c>
      <c r="J24" s="18"/>
      <c r="K24" s="18"/>
      <c r="O24" s="30"/>
    </row>
    <row r="25" spans="1:15" x14ac:dyDescent="0.25">
      <c r="A25" s="247" t="s">
        <v>20</v>
      </c>
      <c r="B25" s="248"/>
      <c r="C25" s="248"/>
      <c r="D25" s="248"/>
      <c r="E25" s="248"/>
      <c r="F25" s="198">
        <v>-727031</v>
      </c>
      <c r="G25" s="199">
        <v>-526831</v>
      </c>
      <c r="H25" s="199">
        <v>-735576</v>
      </c>
      <c r="I25" s="199">
        <v>300601.86</v>
      </c>
      <c r="J25" s="18"/>
      <c r="K25" s="18"/>
      <c r="N25" s="29"/>
    </row>
    <row r="26" spans="1:15" x14ac:dyDescent="0.25">
      <c r="A26" s="249" t="s">
        <v>21</v>
      </c>
      <c r="B26" s="250"/>
      <c r="C26" s="250"/>
      <c r="D26" s="250"/>
      <c r="E26" s="251"/>
      <c r="F26" s="19">
        <f>+F23+F24+F25</f>
        <v>-5207.7800000000279</v>
      </c>
      <c r="G26" s="24">
        <f>+G23+G24+G25</f>
        <v>-36831</v>
      </c>
      <c r="H26" s="24">
        <f>+H23+H24+H25</f>
        <v>-245576</v>
      </c>
      <c r="I26" s="19">
        <f>+I23+I24+I25</f>
        <v>1193853.1200000001</v>
      </c>
      <c r="J26" s="19"/>
      <c r="K26" s="19"/>
      <c r="N26" s="30"/>
    </row>
    <row r="27" spans="1:15" x14ac:dyDescent="0.25">
      <c r="A27" s="252" t="s">
        <v>22</v>
      </c>
      <c r="B27" s="252"/>
      <c r="C27" s="252"/>
      <c r="D27" s="252"/>
      <c r="E27" s="252"/>
      <c r="F27" s="23">
        <f>+F16+F26</f>
        <v>1.1641532182693481E-9</v>
      </c>
      <c r="G27" s="24">
        <f>+G16+G26</f>
        <v>0</v>
      </c>
      <c r="H27" s="24">
        <f>+H16+H26</f>
        <v>0</v>
      </c>
      <c r="I27" s="23">
        <f>+I16+I26</f>
        <v>0</v>
      </c>
      <c r="J27" s="19"/>
      <c r="K27" s="19"/>
    </row>
    <row r="29" spans="1:15" ht="23.25" customHeight="1" x14ac:dyDescent="0.25">
      <c r="A29" s="245"/>
      <c r="B29" s="245"/>
      <c r="C29" s="245"/>
      <c r="D29" s="245"/>
      <c r="E29" s="245"/>
      <c r="F29" s="245"/>
      <c r="G29" s="245"/>
      <c r="H29" s="245"/>
      <c r="I29" s="245"/>
      <c r="J29" s="245"/>
      <c r="K29" s="245"/>
    </row>
    <row r="30" spans="1:15" ht="20.25" customHeight="1" x14ac:dyDescent="0.25">
      <c r="A30" s="245" t="s">
        <v>594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</row>
    <row r="31" spans="1:15" ht="38.25" customHeight="1" x14ac:dyDescent="0.25">
      <c r="A31" s="245" t="s">
        <v>565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</row>
    <row r="32" spans="1:15" x14ac:dyDescent="0.25">
      <c r="A32" s="245"/>
      <c r="B32" s="245"/>
      <c r="C32" s="245"/>
      <c r="D32" s="245"/>
      <c r="E32" s="245"/>
      <c r="F32" s="245"/>
      <c r="G32" s="245"/>
      <c r="H32" s="245"/>
      <c r="I32" s="245"/>
      <c r="J32" s="245"/>
      <c r="K32" s="245"/>
    </row>
    <row r="33" spans="1:11" ht="31.5" customHeight="1" x14ac:dyDescent="0.25">
      <c r="A33" s="246" t="s">
        <v>595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</row>
  </sheetData>
  <mergeCells count="26">
    <mergeCell ref="A9:E9"/>
    <mergeCell ref="A1:K1"/>
    <mergeCell ref="A3:K3"/>
    <mergeCell ref="A5:K5"/>
    <mergeCell ref="A7:E7"/>
    <mergeCell ref="A8:E8"/>
    <mergeCell ref="A23:E23"/>
    <mergeCell ref="A10:E10"/>
    <mergeCell ref="A11:E11"/>
    <mergeCell ref="A12:E12"/>
    <mergeCell ref="A13:E13"/>
    <mergeCell ref="A14:E14"/>
    <mergeCell ref="A16:E16"/>
    <mergeCell ref="A18:E18"/>
    <mergeCell ref="A19:E19"/>
    <mergeCell ref="A20:E20"/>
    <mergeCell ref="A21:E21"/>
    <mergeCell ref="A22:E22"/>
    <mergeCell ref="A31:K32"/>
    <mergeCell ref="A33:K33"/>
    <mergeCell ref="A24:E24"/>
    <mergeCell ref="A25:E25"/>
    <mergeCell ref="A26:E26"/>
    <mergeCell ref="A27:E27"/>
    <mergeCell ref="A29:K29"/>
    <mergeCell ref="A30:K30"/>
  </mergeCells>
  <pageMargins left="0.7" right="0.7" top="0.75" bottom="0.75" header="0.3" footer="0.3"/>
  <pageSetup paperSize="9" scale="7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90"/>
  <sheetViews>
    <sheetView zoomScale="90" zoomScaleNormal="90" workbookViewId="0">
      <pane xSplit="2" ySplit="8" topLeftCell="C9" activePane="bottomRight" state="frozen"/>
      <selection pane="topRight" activeCell="C1" sqref="C1"/>
      <selection pane="bottomLeft" activeCell="A10" sqref="A10"/>
      <selection pane="bottomRight" activeCell="E61" sqref="E61"/>
    </sheetView>
  </sheetViews>
  <sheetFormatPr defaultRowHeight="12.75" x14ac:dyDescent="0.2"/>
  <cols>
    <col min="1" max="1" width="15.85546875" style="31" customWidth="1"/>
    <col min="2" max="2" width="57.5703125" style="34" customWidth="1"/>
    <col min="3" max="3" width="20.140625" style="35" customWidth="1"/>
    <col min="4" max="5" width="17.5703125" style="36" bestFit="1" customWidth="1"/>
    <col min="6" max="6" width="16.42578125" style="35" bestFit="1" customWidth="1"/>
    <col min="7" max="8" width="13.42578125" style="35" customWidth="1"/>
    <col min="9" max="9" width="15.42578125" style="31" bestFit="1" customWidth="1"/>
    <col min="10" max="10" width="10.85546875" style="31" bestFit="1" customWidth="1"/>
    <col min="11" max="222" width="9.140625" style="31"/>
    <col min="223" max="223" width="15.85546875" style="31" customWidth="1"/>
    <col min="224" max="224" width="57.5703125" style="31" customWidth="1"/>
    <col min="225" max="225" width="20.140625" style="31" customWidth="1"/>
    <col min="226" max="227" width="17.5703125" style="31" bestFit="1" customWidth="1"/>
    <col min="228" max="228" width="16.42578125" style="31" bestFit="1" customWidth="1"/>
    <col min="229" max="229" width="15.5703125" style="31" bestFit="1" customWidth="1"/>
    <col min="230" max="230" width="11.85546875" style="31" bestFit="1" customWidth="1"/>
    <col min="231" max="231" width="15.42578125" style="31" bestFit="1" customWidth="1"/>
    <col min="232" max="232" width="9.42578125" style="31" bestFit="1" customWidth="1"/>
    <col min="233" max="233" width="15.42578125" style="31" bestFit="1" customWidth="1"/>
    <col min="234" max="234" width="9.42578125" style="31" bestFit="1" customWidth="1"/>
    <col min="235" max="478" width="9.140625" style="31"/>
    <col min="479" max="479" width="15.85546875" style="31" customWidth="1"/>
    <col min="480" max="480" width="57.5703125" style="31" customWidth="1"/>
    <col min="481" max="481" width="20.140625" style="31" customWidth="1"/>
    <col min="482" max="483" width="17.5703125" style="31" bestFit="1" customWidth="1"/>
    <col min="484" max="484" width="16.42578125" style="31" bestFit="1" customWidth="1"/>
    <col min="485" max="485" width="15.5703125" style="31" bestFit="1" customWidth="1"/>
    <col min="486" max="486" width="11.85546875" style="31" bestFit="1" customWidth="1"/>
    <col min="487" max="487" width="15.42578125" style="31" bestFit="1" customWidth="1"/>
    <col min="488" max="488" width="9.42578125" style="31" bestFit="1" customWidth="1"/>
    <col min="489" max="489" width="15.42578125" style="31" bestFit="1" customWidth="1"/>
    <col min="490" max="490" width="9.42578125" style="31" bestFit="1" customWidth="1"/>
    <col min="491" max="734" width="9.140625" style="31"/>
    <col min="735" max="735" width="15.85546875" style="31" customWidth="1"/>
    <col min="736" max="736" width="57.5703125" style="31" customWidth="1"/>
    <col min="737" max="737" width="20.140625" style="31" customWidth="1"/>
    <col min="738" max="739" width="17.5703125" style="31" bestFit="1" customWidth="1"/>
    <col min="740" max="740" width="16.42578125" style="31" bestFit="1" customWidth="1"/>
    <col min="741" max="741" width="15.5703125" style="31" bestFit="1" customWidth="1"/>
    <col min="742" max="742" width="11.85546875" style="31" bestFit="1" customWidth="1"/>
    <col min="743" max="743" width="15.42578125" style="31" bestFit="1" customWidth="1"/>
    <col min="744" max="744" width="9.42578125" style="31" bestFit="1" customWidth="1"/>
    <col min="745" max="745" width="15.42578125" style="31" bestFit="1" customWidth="1"/>
    <col min="746" max="746" width="9.42578125" style="31" bestFit="1" customWidth="1"/>
    <col min="747" max="990" width="9.140625" style="31"/>
    <col min="991" max="991" width="15.85546875" style="31" customWidth="1"/>
    <col min="992" max="992" width="57.5703125" style="31" customWidth="1"/>
    <col min="993" max="993" width="20.140625" style="31" customWidth="1"/>
    <col min="994" max="995" width="17.5703125" style="31" bestFit="1" customWidth="1"/>
    <col min="996" max="996" width="16.42578125" style="31" bestFit="1" customWidth="1"/>
    <col min="997" max="997" width="15.5703125" style="31" bestFit="1" customWidth="1"/>
    <col min="998" max="998" width="11.85546875" style="31" bestFit="1" customWidth="1"/>
    <col min="999" max="999" width="15.42578125" style="31" bestFit="1" customWidth="1"/>
    <col min="1000" max="1000" width="9.42578125" style="31" bestFit="1" customWidth="1"/>
    <col min="1001" max="1001" width="15.42578125" style="31" bestFit="1" customWidth="1"/>
    <col min="1002" max="1002" width="9.42578125" style="31" bestFit="1" customWidth="1"/>
    <col min="1003" max="1246" width="9.140625" style="31"/>
    <col min="1247" max="1247" width="15.85546875" style="31" customWidth="1"/>
    <col min="1248" max="1248" width="57.5703125" style="31" customWidth="1"/>
    <col min="1249" max="1249" width="20.140625" style="31" customWidth="1"/>
    <col min="1250" max="1251" width="17.5703125" style="31" bestFit="1" customWidth="1"/>
    <col min="1252" max="1252" width="16.42578125" style="31" bestFit="1" customWidth="1"/>
    <col min="1253" max="1253" width="15.5703125" style="31" bestFit="1" customWidth="1"/>
    <col min="1254" max="1254" width="11.85546875" style="31" bestFit="1" customWidth="1"/>
    <col min="1255" max="1255" width="15.42578125" style="31" bestFit="1" customWidth="1"/>
    <col min="1256" max="1256" width="9.42578125" style="31" bestFit="1" customWidth="1"/>
    <col min="1257" max="1257" width="15.42578125" style="31" bestFit="1" customWidth="1"/>
    <col min="1258" max="1258" width="9.42578125" style="31" bestFit="1" customWidth="1"/>
    <col min="1259" max="1502" width="9.140625" style="31"/>
    <col min="1503" max="1503" width="15.85546875" style="31" customWidth="1"/>
    <col min="1504" max="1504" width="57.5703125" style="31" customWidth="1"/>
    <col min="1505" max="1505" width="20.140625" style="31" customWidth="1"/>
    <col min="1506" max="1507" width="17.5703125" style="31" bestFit="1" customWidth="1"/>
    <col min="1508" max="1508" width="16.42578125" style="31" bestFit="1" customWidth="1"/>
    <col min="1509" max="1509" width="15.5703125" style="31" bestFit="1" customWidth="1"/>
    <col min="1510" max="1510" width="11.85546875" style="31" bestFit="1" customWidth="1"/>
    <col min="1511" max="1511" width="15.42578125" style="31" bestFit="1" customWidth="1"/>
    <col min="1512" max="1512" width="9.42578125" style="31" bestFit="1" customWidth="1"/>
    <col min="1513" max="1513" width="15.42578125" style="31" bestFit="1" customWidth="1"/>
    <col min="1514" max="1514" width="9.42578125" style="31" bestFit="1" customWidth="1"/>
    <col min="1515" max="1758" width="9.140625" style="31"/>
    <col min="1759" max="1759" width="15.85546875" style="31" customWidth="1"/>
    <col min="1760" max="1760" width="57.5703125" style="31" customWidth="1"/>
    <col min="1761" max="1761" width="20.140625" style="31" customWidth="1"/>
    <col min="1762" max="1763" width="17.5703125" style="31" bestFit="1" customWidth="1"/>
    <col min="1764" max="1764" width="16.42578125" style="31" bestFit="1" customWidth="1"/>
    <col min="1765" max="1765" width="15.5703125" style="31" bestFit="1" customWidth="1"/>
    <col min="1766" max="1766" width="11.85546875" style="31" bestFit="1" customWidth="1"/>
    <col min="1767" max="1767" width="15.42578125" style="31" bestFit="1" customWidth="1"/>
    <col min="1768" max="1768" width="9.42578125" style="31" bestFit="1" customWidth="1"/>
    <col min="1769" max="1769" width="15.42578125" style="31" bestFit="1" customWidth="1"/>
    <col min="1770" max="1770" width="9.42578125" style="31" bestFit="1" customWidth="1"/>
    <col min="1771" max="2014" width="9.140625" style="31"/>
    <col min="2015" max="2015" width="15.85546875" style="31" customWidth="1"/>
    <col min="2016" max="2016" width="57.5703125" style="31" customWidth="1"/>
    <col min="2017" max="2017" width="20.140625" style="31" customWidth="1"/>
    <col min="2018" max="2019" width="17.5703125" style="31" bestFit="1" customWidth="1"/>
    <col min="2020" max="2020" width="16.42578125" style="31" bestFit="1" customWidth="1"/>
    <col min="2021" max="2021" width="15.5703125" style="31" bestFit="1" customWidth="1"/>
    <col min="2022" max="2022" width="11.85546875" style="31" bestFit="1" customWidth="1"/>
    <col min="2023" max="2023" width="15.42578125" style="31" bestFit="1" customWidth="1"/>
    <col min="2024" max="2024" width="9.42578125" style="31" bestFit="1" customWidth="1"/>
    <col min="2025" max="2025" width="15.42578125" style="31" bestFit="1" customWidth="1"/>
    <col min="2026" max="2026" width="9.42578125" style="31" bestFit="1" customWidth="1"/>
    <col min="2027" max="2270" width="9.140625" style="31"/>
    <col min="2271" max="2271" width="15.85546875" style="31" customWidth="1"/>
    <col min="2272" max="2272" width="57.5703125" style="31" customWidth="1"/>
    <col min="2273" max="2273" width="20.140625" style="31" customWidth="1"/>
    <col min="2274" max="2275" width="17.5703125" style="31" bestFit="1" customWidth="1"/>
    <col min="2276" max="2276" width="16.42578125" style="31" bestFit="1" customWidth="1"/>
    <col min="2277" max="2277" width="15.5703125" style="31" bestFit="1" customWidth="1"/>
    <col min="2278" max="2278" width="11.85546875" style="31" bestFit="1" customWidth="1"/>
    <col min="2279" max="2279" width="15.42578125" style="31" bestFit="1" customWidth="1"/>
    <col min="2280" max="2280" width="9.42578125" style="31" bestFit="1" customWidth="1"/>
    <col min="2281" max="2281" width="15.42578125" style="31" bestFit="1" customWidth="1"/>
    <col min="2282" max="2282" width="9.42578125" style="31" bestFit="1" customWidth="1"/>
    <col min="2283" max="2526" width="9.140625" style="31"/>
    <col min="2527" max="2527" width="15.85546875" style="31" customWidth="1"/>
    <col min="2528" max="2528" width="57.5703125" style="31" customWidth="1"/>
    <col min="2529" max="2529" width="20.140625" style="31" customWidth="1"/>
    <col min="2530" max="2531" width="17.5703125" style="31" bestFit="1" customWidth="1"/>
    <col min="2532" max="2532" width="16.42578125" style="31" bestFit="1" customWidth="1"/>
    <col min="2533" max="2533" width="15.5703125" style="31" bestFit="1" customWidth="1"/>
    <col min="2534" max="2534" width="11.85546875" style="31" bestFit="1" customWidth="1"/>
    <col min="2535" max="2535" width="15.42578125" style="31" bestFit="1" customWidth="1"/>
    <col min="2536" max="2536" width="9.42578125" style="31" bestFit="1" customWidth="1"/>
    <col min="2537" max="2537" width="15.42578125" style="31" bestFit="1" customWidth="1"/>
    <col min="2538" max="2538" width="9.42578125" style="31" bestFit="1" customWidth="1"/>
    <col min="2539" max="2782" width="9.140625" style="31"/>
    <col min="2783" max="2783" width="15.85546875" style="31" customWidth="1"/>
    <col min="2784" max="2784" width="57.5703125" style="31" customWidth="1"/>
    <col min="2785" max="2785" width="20.140625" style="31" customWidth="1"/>
    <col min="2786" max="2787" width="17.5703125" style="31" bestFit="1" customWidth="1"/>
    <col min="2788" max="2788" width="16.42578125" style="31" bestFit="1" customWidth="1"/>
    <col min="2789" max="2789" width="15.5703125" style="31" bestFit="1" customWidth="1"/>
    <col min="2790" max="2790" width="11.85546875" style="31" bestFit="1" customWidth="1"/>
    <col min="2791" max="2791" width="15.42578125" style="31" bestFit="1" customWidth="1"/>
    <col min="2792" max="2792" width="9.42578125" style="31" bestFit="1" customWidth="1"/>
    <col min="2793" max="2793" width="15.42578125" style="31" bestFit="1" customWidth="1"/>
    <col min="2794" max="2794" width="9.42578125" style="31" bestFit="1" customWidth="1"/>
    <col min="2795" max="3038" width="9.140625" style="31"/>
    <col min="3039" max="3039" width="15.85546875" style="31" customWidth="1"/>
    <col min="3040" max="3040" width="57.5703125" style="31" customWidth="1"/>
    <col min="3041" max="3041" width="20.140625" style="31" customWidth="1"/>
    <col min="3042" max="3043" width="17.5703125" style="31" bestFit="1" customWidth="1"/>
    <col min="3044" max="3044" width="16.42578125" style="31" bestFit="1" customWidth="1"/>
    <col min="3045" max="3045" width="15.5703125" style="31" bestFit="1" customWidth="1"/>
    <col min="3046" max="3046" width="11.85546875" style="31" bestFit="1" customWidth="1"/>
    <col min="3047" max="3047" width="15.42578125" style="31" bestFit="1" customWidth="1"/>
    <col min="3048" max="3048" width="9.42578125" style="31" bestFit="1" customWidth="1"/>
    <col min="3049" max="3049" width="15.42578125" style="31" bestFit="1" customWidth="1"/>
    <col min="3050" max="3050" width="9.42578125" style="31" bestFit="1" customWidth="1"/>
    <col min="3051" max="3294" width="9.140625" style="31"/>
    <col min="3295" max="3295" width="15.85546875" style="31" customWidth="1"/>
    <col min="3296" max="3296" width="57.5703125" style="31" customWidth="1"/>
    <col min="3297" max="3297" width="20.140625" style="31" customWidth="1"/>
    <col min="3298" max="3299" width="17.5703125" style="31" bestFit="1" customWidth="1"/>
    <col min="3300" max="3300" width="16.42578125" style="31" bestFit="1" customWidth="1"/>
    <col min="3301" max="3301" width="15.5703125" style="31" bestFit="1" customWidth="1"/>
    <col min="3302" max="3302" width="11.85546875" style="31" bestFit="1" customWidth="1"/>
    <col min="3303" max="3303" width="15.42578125" style="31" bestFit="1" customWidth="1"/>
    <col min="3304" max="3304" width="9.42578125" style="31" bestFit="1" customWidth="1"/>
    <col min="3305" max="3305" width="15.42578125" style="31" bestFit="1" customWidth="1"/>
    <col min="3306" max="3306" width="9.42578125" style="31" bestFit="1" customWidth="1"/>
    <col min="3307" max="3550" width="9.140625" style="31"/>
    <col min="3551" max="3551" width="15.85546875" style="31" customWidth="1"/>
    <col min="3552" max="3552" width="57.5703125" style="31" customWidth="1"/>
    <col min="3553" max="3553" width="20.140625" style="31" customWidth="1"/>
    <col min="3554" max="3555" width="17.5703125" style="31" bestFit="1" customWidth="1"/>
    <col min="3556" max="3556" width="16.42578125" style="31" bestFit="1" customWidth="1"/>
    <col min="3557" max="3557" width="15.5703125" style="31" bestFit="1" customWidth="1"/>
    <col min="3558" max="3558" width="11.85546875" style="31" bestFit="1" customWidth="1"/>
    <col min="3559" max="3559" width="15.42578125" style="31" bestFit="1" customWidth="1"/>
    <col min="3560" max="3560" width="9.42578125" style="31" bestFit="1" customWidth="1"/>
    <col min="3561" max="3561" width="15.42578125" style="31" bestFit="1" customWidth="1"/>
    <col min="3562" max="3562" width="9.42578125" style="31" bestFit="1" customWidth="1"/>
    <col min="3563" max="3806" width="9.140625" style="31"/>
    <col min="3807" max="3807" width="15.85546875" style="31" customWidth="1"/>
    <col min="3808" max="3808" width="57.5703125" style="31" customWidth="1"/>
    <col min="3809" max="3809" width="20.140625" style="31" customWidth="1"/>
    <col min="3810" max="3811" width="17.5703125" style="31" bestFit="1" customWidth="1"/>
    <col min="3812" max="3812" width="16.42578125" style="31" bestFit="1" customWidth="1"/>
    <col min="3813" max="3813" width="15.5703125" style="31" bestFit="1" customWidth="1"/>
    <col min="3814" max="3814" width="11.85546875" style="31" bestFit="1" customWidth="1"/>
    <col min="3815" max="3815" width="15.42578125" style="31" bestFit="1" customWidth="1"/>
    <col min="3816" max="3816" width="9.42578125" style="31" bestFit="1" customWidth="1"/>
    <col min="3817" max="3817" width="15.42578125" style="31" bestFit="1" customWidth="1"/>
    <col min="3818" max="3818" width="9.42578125" style="31" bestFit="1" customWidth="1"/>
    <col min="3819" max="4062" width="9.140625" style="31"/>
    <col min="4063" max="4063" width="15.85546875" style="31" customWidth="1"/>
    <col min="4064" max="4064" width="57.5703125" style="31" customWidth="1"/>
    <col min="4065" max="4065" width="20.140625" style="31" customWidth="1"/>
    <col min="4066" max="4067" width="17.5703125" style="31" bestFit="1" customWidth="1"/>
    <col min="4068" max="4068" width="16.42578125" style="31" bestFit="1" customWidth="1"/>
    <col min="4069" max="4069" width="15.5703125" style="31" bestFit="1" customWidth="1"/>
    <col min="4070" max="4070" width="11.85546875" style="31" bestFit="1" customWidth="1"/>
    <col min="4071" max="4071" width="15.42578125" style="31" bestFit="1" customWidth="1"/>
    <col min="4072" max="4072" width="9.42578125" style="31" bestFit="1" customWidth="1"/>
    <col min="4073" max="4073" width="15.42578125" style="31" bestFit="1" customWidth="1"/>
    <col min="4074" max="4074" width="9.42578125" style="31" bestFit="1" customWidth="1"/>
    <col min="4075" max="4318" width="9.140625" style="31"/>
    <col min="4319" max="4319" width="15.85546875" style="31" customWidth="1"/>
    <col min="4320" max="4320" width="57.5703125" style="31" customWidth="1"/>
    <col min="4321" max="4321" width="20.140625" style="31" customWidth="1"/>
    <col min="4322" max="4323" width="17.5703125" style="31" bestFit="1" customWidth="1"/>
    <col min="4324" max="4324" width="16.42578125" style="31" bestFit="1" customWidth="1"/>
    <col min="4325" max="4325" width="15.5703125" style="31" bestFit="1" customWidth="1"/>
    <col min="4326" max="4326" width="11.85546875" style="31" bestFit="1" customWidth="1"/>
    <col min="4327" max="4327" width="15.42578125" style="31" bestFit="1" customWidth="1"/>
    <col min="4328" max="4328" width="9.42578125" style="31" bestFit="1" customWidth="1"/>
    <col min="4329" max="4329" width="15.42578125" style="31" bestFit="1" customWidth="1"/>
    <col min="4330" max="4330" width="9.42578125" style="31" bestFit="1" customWidth="1"/>
    <col min="4331" max="4574" width="9.140625" style="31"/>
    <col min="4575" max="4575" width="15.85546875" style="31" customWidth="1"/>
    <col min="4576" max="4576" width="57.5703125" style="31" customWidth="1"/>
    <col min="4577" max="4577" width="20.140625" style="31" customWidth="1"/>
    <col min="4578" max="4579" width="17.5703125" style="31" bestFit="1" customWidth="1"/>
    <col min="4580" max="4580" width="16.42578125" style="31" bestFit="1" customWidth="1"/>
    <col min="4581" max="4581" width="15.5703125" style="31" bestFit="1" customWidth="1"/>
    <col min="4582" max="4582" width="11.85546875" style="31" bestFit="1" customWidth="1"/>
    <col min="4583" max="4583" width="15.42578125" style="31" bestFit="1" customWidth="1"/>
    <col min="4584" max="4584" width="9.42578125" style="31" bestFit="1" customWidth="1"/>
    <col min="4585" max="4585" width="15.42578125" style="31" bestFit="1" customWidth="1"/>
    <col min="4586" max="4586" width="9.42578125" style="31" bestFit="1" customWidth="1"/>
    <col min="4587" max="4830" width="9.140625" style="31"/>
    <col min="4831" max="4831" width="15.85546875" style="31" customWidth="1"/>
    <col min="4832" max="4832" width="57.5703125" style="31" customWidth="1"/>
    <col min="4833" max="4833" width="20.140625" style="31" customWidth="1"/>
    <col min="4834" max="4835" width="17.5703125" style="31" bestFit="1" customWidth="1"/>
    <col min="4836" max="4836" width="16.42578125" style="31" bestFit="1" customWidth="1"/>
    <col min="4837" max="4837" width="15.5703125" style="31" bestFit="1" customWidth="1"/>
    <col min="4838" max="4838" width="11.85546875" style="31" bestFit="1" customWidth="1"/>
    <col min="4839" max="4839" width="15.42578125" style="31" bestFit="1" customWidth="1"/>
    <col min="4840" max="4840" width="9.42578125" style="31" bestFit="1" customWidth="1"/>
    <col min="4841" max="4841" width="15.42578125" style="31" bestFit="1" customWidth="1"/>
    <col min="4842" max="4842" width="9.42578125" style="31" bestFit="1" customWidth="1"/>
    <col min="4843" max="5086" width="9.140625" style="31"/>
    <col min="5087" max="5087" width="15.85546875" style="31" customWidth="1"/>
    <col min="5088" max="5088" width="57.5703125" style="31" customWidth="1"/>
    <col min="5089" max="5089" width="20.140625" style="31" customWidth="1"/>
    <col min="5090" max="5091" width="17.5703125" style="31" bestFit="1" customWidth="1"/>
    <col min="5092" max="5092" width="16.42578125" style="31" bestFit="1" customWidth="1"/>
    <col min="5093" max="5093" width="15.5703125" style="31" bestFit="1" customWidth="1"/>
    <col min="5094" max="5094" width="11.85546875" style="31" bestFit="1" customWidth="1"/>
    <col min="5095" max="5095" width="15.42578125" style="31" bestFit="1" customWidth="1"/>
    <col min="5096" max="5096" width="9.42578125" style="31" bestFit="1" customWidth="1"/>
    <col min="5097" max="5097" width="15.42578125" style="31" bestFit="1" customWidth="1"/>
    <col min="5098" max="5098" width="9.42578125" style="31" bestFit="1" customWidth="1"/>
    <col min="5099" max="5342" width="9.140625" style="31"/>
    <col min="5343" max="5343" width="15.85546875" style="31" customWidth="1"/>
    <col min="5344" max="5344" width="57.5703125" style="31" customWidth="1"/>
    <col min="5345" max="5345" width="20.140625" style="31" customWidth="1"/>
    <col min="5346" max="5347" width="17.5703125" style="31" bestFit="1" customWidth="1"/>
    <col min="5348" max="5348" width="16.42578125" style="31" bestFit="1" customWidth="1"/>
    <col min="5349" max="5349" width="15.5703125" style="31" bestFit="1" customWidth="1"/>
    <col min="5350" max="5350" width="11.85546875" style="31" bestFit="1" customWidth="1"/>
    <col min="5351" max="5351" width="15.42578125" style="31" bestFit="1" customWidth="1"/>
    <col min="5352" max="5352" width="9.42578125" style="31" bestFit="1" customWidth="1"/>
    <col min="5353" max="5353" width="15.42578125" style="31" bestFit="1" customWidth="1"/>
    <col min="5354" max="5354" width="9.42578125" style="31" bestFit="1" customWidth="1"/>
    <col min="5355" max="5598" width="9.140625" style="31"/>
    <col min="5599" max="5599" width="15.85546875" style="31" customWidth="1"/>
    <col min="5600" max="5600" width="57.5703125" style="31" customWidth="1"/>
    <col min="5601" max="5601" width="20.140625" style="31" customWidth="1"/>
    <col min="5602" max="5603" width="17.5703125" style="31" bestFit="1" customWidth="1"/>
    <col min="5604" max="5604" width="16.42578125" style="31" bestFit="1" customWidth="1"/>
    <col min="5605" max="5605" width="15.5703125" style="31" bestFit="1" customWidth="1"/>
    <col min="5606" max="5606" width="11.85546875" style="31" bestFit="1" customWidth="1"/>
    <col min="5607" max="5607" width="15.42578125" style="31" bestFit="1" customWidth="1"/>
    <col min="5608" max="5608" width="9.42578125" style="31" bestFit="1" customWidth="1"/>
    <col min="5609" max="5609" width="15.42578125" style="31" bestFit="1" customWidth="1"/>
    <col min="5610" max="5610" width="9.42578125" style="31" bestFit="1" customWidth="1"/>
    <col min="5611" max="5854" width="9.140625" style="31"/>
    <col min="5855" max="5855" width="15.85546875" style="31" customWidth="1"/>
    <col min="5856" max="5856" width="57.5703125" style="31" customWidth="1"/>
    <col min="5857" max="5857" width="20.140625" style="31" customWidth="1"/>
    <col min="5858" max="5859" width="17.5703125" style="31" bestFit="1" customWidth="1"/>
    <col min="5860" max="5860" width="16.42578125" style="31" bestFit="1" customWidth="1"/>
    <col min="5861" max="5861" width="15.5703125" style="31" bestFit="1" customWidth="1"/>
    <col min="5862" max="5862" width="11.85546875" style="31" bestFit="1" customWidth="1"/>
    <col min="5863" max="5863" width="15.42578125" style="31" bestFit="1" customWidth="1"/>
    <col min="5864" max="5864" width="9.42578125" style="31" bestFit="1" customWidth="1"/>
    <col min="5865" max="5865" width="15.42578125" style="31" bestFit="1" customWidth="1"/>
    <col min="5866" max="5866" width="9.42578125" style="31" bestFit="1" customWidth="1"/>
    <col min="5867" max="6110" width="9.140625" style="31"/>
    <col min="6111" max="6111" width="15.85546875" style="31" customWidth="1"/>
    <col min="6112" max="6112" width="57.5703125" style="31" customWidth="1"/>
    <col min="6113" max="6113" width="20.140625" style="31" customWidth="1"/>
    <col min="6114" max="6115" width="17.5703125" style="31" bestFit="1" customWidth="1"/>
    <col min="6116" max="6116" width="16.42578125" style="31" bestFit="1" customWidth="1"/>
    <col min="6117" max="6117" width="15.5703125" style="31" bestFit="1" customWidth="1"/>
    <col min="6118" max="6118" width="11.85546875" style="31" bestFit="1" customWidth="1"/>
    <col min="6119" max="6119" width="15.42578125" style="31" bestFit="1" customWidth="1"/>
    <col min="6120" max="6120" width="9.42578125" style="31" bestFit="1" customWidth="1"/>
    <col min="6121" max="6121" width="15.42578125" style="31" bestFit="1" customWidth="1"/>
    <col min="6122" max="6122" width="9.42578125" style="31" bestFit="1" customWidth="1"/>
    <col min="6123" max="6366" width="9.140625" style="31"/>
    <col min="6367" max="6367" width="15.85546875" style="31" customWidth="1"/>
    <col min="6368" max="6368" width="57.5703125" style="31" customWidth="1"/>
    <col min="6369" max="6369" width="20.140625" style="31" customWidth="1"/>
    <col min="6370" max="6371" width="17.5703125" style="31" bestFit="1" customWidth="1"/>
    <col min="6372" max="6372" width="16.42578125" style="31" bestFit="1" customWidth="1"/>
    <col min="6373" max="6373" width="15.5703125" style="31" bestFit="1" customWidth="1"/>
    <col min="6374" max="6374" width="11.85546875" style="31" bestFit="1" customWidth="1"/>
    <col min="6375" max="6375" width="15.42578125" style="31" bestFit="1" customWidth="1"/>
    <col min="6376" max="6376" width="9.42578125" style="31" bestFit="1" customWidth="1"/>
    <col min="6377" max="6377" width="15.42578125" style="31" bestFit="1" customWidth="1"/>
    <col min="6378" max="6378" width="9.42578125" style="31" bestFit="1" customWidth="1"/>
    <col min="6379" max="6622" width="9.140625" style="31"/>
    <col min="6623" max="6623" width="15.85546875" style="31" customWidth="1"/>
    <col min="6624" max="6624" width="57.5703125" style="31" customWidth="1"/>
    <col min="6625" max="6625" width="20.140625" style="31" customWidth="1"/>
    <col min="6626" max="6627" width="17.5703125" style="31" bestFit="1" customWidth="1"/>
    <col min="6628" max="6628" width="16.42578125" style="31" bestFit="1" customWidth="1"/>
    <col min="6629" max="6629" width="15.5703125" style="31" bestFit="1" customWidth="1"/>
    <col min="6630" max="6630" width="11.85546875" style="31" bestFit="1" customWidth="1"/>
    <col min="6631" max="6631" width="15.42578125" style="31" bestFit="1" customWidth="1"/>
    <col min="6632" max="6632" width="9.42578125" style="31" bestFit="1" customWidth="1"/>
    <col min="6633" max="6633" width="15.42578125" style="31" bestFit="1" customWidth="1"/>
    <col min="6634" max="6634" width="9.42578125" style="31" bestFit="1" customWidth="1"/>
    <col min="6635" max="6878" width="9.140625" style="31"/>
    <col min="6879" max="6879" width="15.85546875" style="31" customWidth="1"/>
    <col min="6880" max="6880" width="57.5703125" style="31" customWidth="1"/>
    <col min="6881" max="6881" width="20.140625" style="31" customWidth="1"/>
    <col min="6882" max="6883" width="17.5703125" style="31" bestFit="1" customWidth="1"/>
    <col min="6884" max="6884" width="16.42578125" style="31" bestFit="1" customWidth="1"/>
    <col min="6885" max="6885" width="15.5703125" style="31" bestFit="1" customWidth="1"/>
    <col min="6886" max="6886" width="11.85546875" style="31" bestFit="1" customWidth="1"/>
    <col min="6887" max="6887" width="15.42578125" style="31" bestFit="1" customWidth="1"/>
    <col min="6888" max="6888" width="9.42578125" style="31" bestFit="1" customWidth="1"/>
    <col min="6889" max="6889" width="15.42578125" style="31" bestFit="1" customWidth="1"/>
    <col min="6890" max="6890" width="9.42578125" style="31" bestFit="1" customWidth="1"/>
    <col min="6891" max="7134" width="9.140625" style="31"/>
    <col min="7135" max="7135" width="15.85546875" style="31" customWidth="1"/>
    <col min="7136" max="7136" width="57.5703125" style="31" customWidth="1"/>
    <col min="7137" max="7137" width="20.140625" style="31" customWidth="1"/>
    <col min="7138" max="7139" width="17.5703125" style="31" bestFit="1" customWidth="1"/>
    <col min="7140" max="7140" width="16.42578125" style="31" bestFit="1" customWidth="1"/>
    <col min="7141" max="7141" width="15.5703125" style="31" bestFit="1" customWidth="1"/>
    <col min="7142" max="7142" width="11.85546875" style="31" bestFit="1" customWidth="1"/>
    <col min="7143" max="7143" width="15.42578125" style="31" bestFit="1" customWidth="1"/>
    <col min="7144" max="7144" width="9.42578125" style="31" bestFit="1" customWidth="1"/>
    <col min="7145" max="7145" width="15.42578125" style="31" bestFit="1" customWidth="1"/>
    <col min="7146" max="7146" width="9.42578125" style="31" bestFit="1" customWidth="1"/>
    <col min="7147" max="7390" width="9.140625" style="31"/>
    <col min="7391" max="7391" width="15.85546875" style="31" customWidth="1"/>
    <col min="7392" max="7392" width="57.5703125" style="31" customWidth="1"/>
    <col min="7393" max="7393" width="20.140625" style="31" customWidth="1"/>
    <col min="7394" max="7395" width="17.5703125" style="31" bestFit="1" customWidth="1"/>
    <col min="7396" max="7396" width="16.42578125" style="31" bestFit="1" customWidth="1"/>
    <col min="7397" max="7397" width="15.5703125" style="31" bestFit="1" customWidth="1"/>
    <col min="7398" max="7398" width="11.85546875" style="31" bestFit="1" customWidth="1"/>
    <col min="7399" max="7399" width="15.42578125" style="31" bestFit="1" customWidth="1"/>
    <col min="7400" max="7400" width="9.42578125" style="31" bestFit="1" customWidth="1"/>
    <col min="7401" max="7401" width="15.42578125" style="31" bestFit="1" customWidth="1"/>
    <col min="7402" max="7402" width="9.42578125" style="31" bestFit="1" customWidth="1"/>
    <col min="7403" max="7646" width="9.140625" style="31"/>
    <col min="7647" max="7647" width="15.85546875" style="31" customWidth="1"/>
    <col min="7648" max="7648" width="57.5703125" style="31" customWidth="1"/>
    <col min="7649" max="7649" width="20.140625" style="31" customWidth="1"/>
    <col min="7650" max="7651" width="17.5703125" style="31" bestFit="1" customWidth="1"/>
    <col min="7652" max="7652" width="16.42578125" style="31" bestFit="1" customWidth="1"/>
    <col min="7653" max="7653" width="15.5703125" style="31" bestFit="1" customWidth="1"/>
    <col min="7654" max="7654" width="11.85546875" style="31" bestFit="1" customWidth="1"/>
    <col min="7655" max="7655" width="15.42578125" style="31" bestFit="1" customWidth="1"/>
    <col min="7656" max="7656" width="9.42578125" style="31" bestFit="1" customWidth="1"/>
    <col min="7657" max="7657" width="15.42578125" style="31" bestFit="1" customWidth="1"/>
    <col min="7658" max="7658" width="9.42578125" style="31" bestFit="1" customWidth="1"/>
    <col min="7659" max="7902" width="9.140625" style="31"/>
    <col min="7903" max="7903" width="15.85546875" style="31" customWidth="1"/>
    <col min="7904" max="7904" width="57.5703125" style="31" customWidth="1"/>
    <col min="7905" max="7905" width="20.140625" style="31" customWidth="1"/>
    <col min="7906" max="7907" width="17.5703125" style="31" bestFit="1" customWidth="1"/>
    <col min="7908" max="7908" width="16.42578125" style="31" bestFit="1" customWidth="1"/>
    <col min="7909" max="7909" width="15.5703125" style="31" bestFit="1" customWidth="1"/>
    <col min="7910" max="7910" width="11.85546875" style="31" bestFit="1" customWidth="1"/>
    <col min="7911" max="7911" width="15.42578125" style="31" bestFit="1" customWidth="1"/>
    <col min="7912" max="7912" width="9.42578125" style="31" bestFit="1" customWidth="1"/>
    <col min="7913" max="7913" width="15.42578125" style="31" bestFit="1" customWidth="1"/>
    <col min="7914" max="7914" width="9.42578125" style="31" bestFit="1" customWidth="1"/>
    <col min="7915" max="8158" width="9.140625" style="31"/>
    <col min="8159" max="8159" width="15.85546875" style="31" customWidth="1"/>
    <col min="8160" max="8160" width="57.5703125" style="31" customWidth="1"/>
    <col min="8161" max="8161" width="20.140625" style="31" customWidth="1"/>
    <col min="8162" max="8163" width="17.5703125" style="31" bestFit="1" customWidth="1"/>
    <col min="8164" max="8164" width="16.42578125" style="31" bestFit="1" customWidth="1"/>
    <col min="8165" max="8165" width="15.5703125" style="31" bestFit="1" customWidth="1"/>
    <col min="8166" max="8166" width="11.85546875" style="31" bestFit="1" customWidth="1"/>
    <col min="8167" max="8167" width="15.42578125" style="31" bestFit="1" customWidth="1"/>
    <col min="8168" max="8168" width="9.42578125" style="31" bestFit="1" customWidth="1"/>
    <col min="8169" max="8169" width="15.42578125" style="31" bestFit="1" customWidth="1"/>
    <col min="8170" max="8170" width="9.42578125" style="31" bestFit="1" customWidth="1"/>
    <col min="8171" max="8414" width="9.140625" style="31"/>
    <col min="8415" max="8415" width="15.85546875" style="31" customWidth="1"/>
    <col min="8416" max="8416" width="57.5703125" style="31" customWidth="1"/>
    <col min="8417" max="8417" width="20.140625" style="31" customWidth="1"/>
    <col min="8418" max="8419" width="17.5703125" style="31" bestFit="1" customWidth="1"/>
    <col min="8420" max="8420" width="16.42578125" style="31" bestFit="1" customWidth="1"/>
    <col min="8421" max="8421" width="15.5703125" style="31" bestFit="1" customWidth="1"/>
    <col min="8422" max="8422" width="11.85546875" style="31" bestFit="1" customWidth="1"/>
    <col min="8423" max="8423" width="15.42578125" style="31" bestFit="1" customWidth="1"/>
    <col min="8424" max="8424" width="9.42578125" style="31" bestFit="1" customWidth="1"/>
    <col min="8425" max="8425" width="15.42578125" style="31" bestFit="1" customWidth="1"/>
    <col min="8426" max="8426" width="9.42578125" style="31" bestFit="1" customWidth="1"/>
    <col min="8427" max="8670" width="9.140625" style="31"/>
    <col min="8671" max="8671" width="15.85546875" style="31" customWidth="1"/>
    <col min="8672" max="8672" width="57.5703125" style="31" customWidth="1"/>
    <col min="8673" max="8673" width="20.140625" style="31" customWidth="1"/>
    <col min="8674" max="8675" width="17.5703125" style="31" bestFit="1" customWidth="1"/>
    <col min="8676" max="8676" width="16.42578125" style="31" bestFit="1" customWidth="1"/>
    <col min="8677" max="8677" width="15.5703125" style="31" bestFit="1" customWidth="1"/>
    <col min="8678" max="8678" width="11.85546875" style="31" bestFit="1" customWidth="1"/>
    <col min="8679" max="8679" width="15.42578125" style="31" bestFit="1" customWidth="1"/>
    <col min="8680" max="8680" width="9.42578125" style="31" bestFit="1" customWidth="1"/>
    <col min="8681" max="8681" width="15.42578125" style="31" bestFit="1" customWidth="1"/>
    <col min="8682" max="8682" width="9.42578125" style="31" bestFit="1" customWidth="1"/>
    <col min="8683" max="8926" width="9.140625" style="31"/>
    <col min="8927" max="8927" width="15.85546875" style="31" customWidth="1"/>
    <col min="8928" max="8928" width="57.5703125" style="31" customWidth="1"/>
    <col min="8929" max="8929" width="20.140625" style="31" customWidth="1"/>
    <col min="8930" max="8931" width="17.5703125" style="31" bestFit="1" customWidth="1"/>
    <col min="8932" max="8932" width="16.42578125" style="31" bestFit="1" customWidth="1"/>
    <col min="8933" max="8933" width="15.5703125" style="31" bestFit="1" customWidth="1"/>
    <col min="8934" max="8934" width="11.85546875" style="31" bestFit="1" customWidth="1"/>
    <col min="8935" max="8935" width="15.42578125" style="31" bestFit="1" customWidth="1"/>
    <col min="8936" max="8936" width="9.42578125" style="31" bestFit="1" customWidth="1"/>
    <col min="8937" max="8937" width="15.42578125" style="31" bestFit="1" customWidth="1"/>
    <col min="8938" max="8938" width="9.42578125" style="31" bestFit="1" customWidth="1"/>
    <col min="8939" max="9182" width="9.140625" style="31"/>
    <col min="9183" max="9183" width="15.85546875" style="31" customWidth="1"/>
    <col min="9184" max="9184" width="57.5703125" style="31" customWidth="1"/>
    <col min="9185" max="9185" width="20.140625" style="31" customWidth="1"/>
    <col min="9186" max="9187" width="17.5703125" style="31" bestFit="1" customWidth="1"/>
    <col min="9188" max="9188" width="16.42578125" style="31" bestFit="1" customWidth="1"/>
    <col min="9189" max="9189" width="15.5703125" style="31" bestFit="1" customWidth="1"/>
    <col min="9190" max="9190" width="11.85546875" style="31" bestFit="1" customWidth="1"/>
    <col min="9191" max="9191" width="15.42578125" style="31" bestFit="1" customWidth="1"/>
    <col min="9192" max="9192" width="9.42578125" style="31" bestFit="1" customWidth="1"/>
    <col min="9193" max="9193" width="15.42578125" style="31" bestFit="1" customWidth="1"/>
    <col min="9194" max="9194" width="9.42578125" style="31" bestFit="1" customWidth="1"/>
    <col min="9195" max="9438" width="9.140625" style="31"/>
    <col min="9439" max="9439" width="15.85546875" style="31" customWidth="1"/>
    <col min="9440" max="9440" width="57.5703125" style="31" customWidth="1"/>
    <col min="9441" max="9441" width="20.140625" style="31" customWidth="1"/>
    <col min="9442" max="9443" width="17.5703125" style="31" bestFit="1" customWidth="1"/>
    <col min="9444" max="9444" width="16.42578125" style="31" bestFit="1" customWidth="1"/>
    <col min="9445" max="9445" width="15.5703125" style="31" bestFit="1" customWidth="1"/>
    <col min="9446" max="9446" width="11.85546875" style="31" bestFit="1" customWidth="1"/>
    <col min="9447" max="9447" width="15.42578125" style="31" bestFit="1" customWidth="1"/>
    <col min="9448" max="9448" width="9.42578125" style="31" bestFit="1" customWidth="1"/>
    <col min="9449" max="9449" width="15.42578125" style="31" bestFit="1" customWidth="1"/>
    <col min="9450" max="9450" width="9.42578125" style="31" bestFit="1" customWidth="1"/>
    <col min="9451" max="9694" width="9.140625" style="31"/>
    <col min="9695" max="9695" width="15.85546875" style="31" customWidth="1"/>
    <col min="9696" max="9696" width="57.5703125" style="31" customWidth="1"/>
    <col min="9697" max="9697" width="20.140625" style="31" customWidth="1"/>
    <col min="9698" max="9699" width="17.5703125" style="31" bestFit="1" customWidth="1"/>
    <col min="9700" max="9700" width="16.42578125" style="31" bestFit="1" customWidth="1"/>
    <col min="9701" max="9701" width="15.5703125" style="31" bestFit="1" customWidth="1"/>
    <col min="9702" max="9702" width="11.85546875" style="31" bestFit="1" customWidth="1"/>
    <col min="9703" max="9703" width="15.42578125" style="31" bestFit="1" customWidth="1"/>
    <col min="9704" max="9704" width="9.42578125" style="31" bestFit="1" customWidth="1"/>
    <col min="9705" max="9705" width="15.42578125" style="31" bestFit="1" customWidth="1"/>
    <col min="9706" max="9706" width="9.42578125" style="31" bestFit="1" customWidth="1"/>
    <col min="9707" max="9950" width="9.140625" style="31"/>
    <col min="9951" max="9951" width="15.85546875" style="31" customWidth="1"/>
    <col min="9952" max="9952" width="57.5703125" style="31" customWidth="1"/>
    <col min="9953" max="9953" width="20.140625" style="31" customWidth="1"/>
    <col min="9954" max="9955" width="17.5703125" style="31" bestFit="1" customWidth="1"/>
    <col min="9956" max="9956" width="16.42578125" style="31" bestFit="1" customWidth="1"/>
    <col min="9957" max="9957" width="15.5703125" style="31" bestFit="1" customWidth="1"/>
    <col min="9958" max="9958" width="11.85546875" style="31" bestFit="1" customWidth="1"/>
    <col min="9959" max="9959" width="15.42578125" style="31" bestFit="1" customWidth="1"/>
    <col min="9960" max="9960" width="9.42578125" style="31" bestFit="1" customWidth="1"/>
    <col min="9961" max="9961" width="15.42578125" style="31" bestFit="1" customWidth="1"/>
    <col min="9962" max="9962" width="9.42578125" style="31" bestFit="1" customWidth="1"/>
    <col min="9963" max="10206" width="9.140625" style="31"/>
    <col min="10207" max="10207" width="15.85546875" style="31" customWidth="1"/>
    <col min="10208" max="10208" width="57.5703125" style="31" customWidth="1"/>
    <col min="10209" max="10209" width="20.140625" style="31" customWidth="1"/>
    <col min="10210" max="10211" width="17.5703125" style="31" bestFit="1" customWidth="1"/>
    <col min="10212" max="10212" width="16.42578125" style="31" bestFit="1" customWidth="1"/>
    <col min="10213" max="10213" width="15.5703125" style="31" bestFit="1" customWidth="1"/>
    <col min="10214" max="10214" width="11.85546875" style="31" bestFit="1" customWidth="1"/>
    <col min="10215" max="10215" width="15.42578125" style="31" bestFit="1" customWidth="1"/>
    <col min="10216" max="10216" width="9.42578125" style="31" bestFit="1" customWidth="1"/>
    <col min="10217" max="10217" width="15.42578125" style="31" bestFit="1" customWidth="1"/>
    <col min="10218" max="10218" width="9.42578125" style="31" bestFit="1" customWidth="1"/>
    <col min="10219" max="10462" width="9.140625" style="31"/>
    <col min="10463" max="10463" width="15.85546875" style="31" customWidth="1"/>
    <col min="10464" max="10464" width="57.5703125" style="31" customWidth="1"/>
    <col min="10465" max="10465" width="20.140625" style="31" customWidth="1"/>
    <col min="10466" max="10467" width="17.5703125" style="31" bestFit="1" customWidth="1"/>
    <col min="10468" max="10468" width="16.42578125" style="31" bestFit="1" customWidth="1"/>
    <col min="10469" max="10469" width="15.5703125" style="31" bestFit="1" customWidth="1"/>
    <col min="10470" max="10470" width="11.85546875" style="31" bestFit="1" customWidth="1"/>
    <col min="10471" max="10471" width="15.42578125" style="31" bestFit="1" customWidth="1"/>
    <col min="10472" max="10472" width="9.42578125" style="31" bestFit="1" customWidth="1"/>
    <col min="10473" max="10473" width="15.42578125" style="31" bestFit="1" customWidth="1"/>
    <col min="10474" max="10474" width="9.42578125" style="31" bestFit="1" customWidth="1"/>
    <col min="10475" max="10718" width="9.140625" style="31"/>
    <col min="10719" max="10719" width="15.85546875" style="31" customWidth="1"/>
    <col min="10720" max="10720" width="57.5703125" style="31" customWidth="1"/>
    <col min="10721" max="10721" width="20.140625" style="31" customWidth="1"/>
    <col min="10722" max="10723" width="17.5703125" style="31" bestFit="1" customWidth="1"/>
    <col min="10724" max="10724" width="16.42578125" style="31" bestFit="1" customWidth="1"/>
    <col min="10725" max="10725" width="15.5703125" style="31" bestFit="1" customWidth="1"/>
    <col min="10726" max="10726" width="11.85546875" style="31" bestFit="1" customWidth="1"/>
    <col min="10727" max="10727" width="15.42578125" style="31" bestFit="1" customWidth="1"/>
    <col min="10728" max="10728" width="9.42578125" style="31" bestFit="1" customWidth="1"/>
    <col min="10729" max="10729" width="15.42578125" style="31" bestFit="1" customWidth="1"/>
    <col min="10730" max="10730" width="9.42578125" style="31" bestFit="1" customWidth="1"/>
    <col min="10731" max="10974" width="9.140625" style="31"/>
    <col min="10975" max="10975" width="15.85546875" style="31" customWidth="1"/>
    <col min="10976" max="10976" width="57.5703125" style="31" customWidth="1"/>
    <col min="10977" max="10977" width="20.140625" style="31" customWidth="1"/>
    <col min="10978" max="10979" width="17.5703125" style="31" bestFit="1" customWidth="1"/>
    <col min="10980" max="10980" width="16.42578125" style="31" bestFit="1" customWidth="1"/>
    <col min="10981" max="10981" width="15.5703125" style="31" bestFit="1" customWidth="1"/>
    <col min="10982" max="10982" width="11.85546875" style="31" bestFit="1" customWidth="1"/>
    <col min="10983" max="10983" width="15.42578125" style="31" bestFit="1" customWidth="1"/>
    <col min="10984" max="10984" width="9.42578125" style="31" bestFit="1" customWidth="1"/>
    <col min="10985" max="10985" width="15.42578125" style="31" bestFit="1" customWidth="1"/>
    <col min="10986" max="10986" width="9.42578125" style="31" bestFit="1" customWidth="1"/>
    <col min="10987" max="11230" width="9.140625" style="31"/>
    <col min="11231" max="11231" width="15.85546875" style="31" customWidth="1"/>
    <col min="11232" max="11232" width="57.5703125" style="31" customWidth="1"/>
    <col min="11233" max="11233" width="20.140625" style="31" customWidth="1"/>
    <col min="11234" max="11235" width="17.5703125" style="31" bestFit="1" customWidth="1"/>
    <col min="11236" max="11236" width="16.42578125" style="31" bestFit="1" customWidth="1"/>
    <col min="11237" max="11237" width="15.5703125" style="31" bestFit="1" customWidth="1"/>
    <col min="11238" max="11238" width="11.85546875" style="31" bestFit="1" customWidth="1"/>
    <col min="11239" max="11239" width="15.42578125" style="31" bestFit="1" customWidth="1"/>
    <col min="11240" max="11240" width="9.42578125" style="31" bestFit="1" customWidth="1"/>
    <col min="11241" max="11241" width="15.42578125" style="31" bestFit="1" customWidth="1"/>
    <col min="11242" max="11242" width="9.42578125" style="31" bestFit="1" customWidth="1"/>
    <col min="11243" max="11486" width="9.140625" style="31"/>
    <col min="11487" max="11487" width="15.85546875" style="31" customWidth="1"/>
    <col min="11488" max="11488" width="57.5703125" style="31" customWidth="1"/>
    <col min="11489" max="11489" width="20.140625" style="31" customWidth="1"/>
    <col min="11490" max="11491" width="17.5703125" style="31" bestFit="1" customWidth="1"/>
    <col min="11492" max="11492" width="16.42578125" style="31" bestFit="1" customWidth="1"/>
    <col min="11493" max="11493" width="15.5703125" style="31" bestFit="1" customWidth="1"/>
    <col min="11494" max="11494" width="11.85546875" style="31" bestFit="1" customWidth="1"/>
    <col min="11495" max="11495" width="15.42578125" style="31" bestFit="1" customWidth="1"/>
    <col min="11496" max="11496" width="9.42578125" style="31" bestFit="1" customWidth="1"/>
    <col min="11497" max="11497" width="15.42578125" style="31" bestFit="1" customWidth="1"/>
    <col min="11498" max="11498" width="9.42578125" style="31" bestFit="1" customWidth="1"/>
    <col min="11499" max="11742" width="9.140625" style="31"/>
    <col min="11743" max="11743" width="15.85546875" style="31" customWidth="1"/>
    <col min="11744" max="11744" width="57.5703125" style="31" customWidth="1"/>
    <col min="11745" max="11745" width="20.140625" style="31" customWidth="1"/>
    <col min="11746" max="11747" width="17.5703125" style="31" bestFit="1" customWidth="1"/>
    <col min="11748" max="11748" width="16.42578125" style="31" bestFit="1" customWidth="1"/>
    <col min="11749" max="11749" width="15.5703125" style="31" bestFit="1" customWidth="1"/>
    <col min="11750" max="11750" width="11.85546875" style="31" bestFit="1" customWidth="1"/>
    <col min="11751" max="11751" width="15.42578125" style="31" bestFit="1" customWidth="1"/>
    <col min="11752" max="11752" width="9.42578125" style="31" bestFit="1" customWidth="1"/>
    <col min="11753" max="11753" width="15.42578125" style="31" bestFit="1" customWidth="1"/>
    <col min="11754" max="11754" width="9.42578125" style="31" bestFit="1" customWidth="1"/>
    <col min="11755" max="11998" width="9.140625" style="31"/>
    <col min="11999" max="11999" width="15.85546875" style="31" customWidth="1"/>
    <col min="12000" max="12000" width="57.5703125" style="31" customWidth="1"/>
    <col min="12001" max="12001" width="20.140625" style="31" customWidth="1"/>
    <col min="12002" max="12003" width="17.5703125" style="31" bestFit="1" customWidth="1"/>
    <col min="12004" max="12004" width="16.42578125" style="31" bestFit="1" customWidth="1"/>
    <col min="12005" max="12005" width="15.5703125" style="31" bestFit="1" customWidth="1"/>
    <col min="12006" max="12006" width="11.85546875" style="31" bestFit="1" customWidth="1"/>
    <col min="12007" max="12007" width="15.42578125" style="31" bestFit="1" customWidth="1"/>
    <col min="12008" max="12008" width="9.42578125" style="31" bestFit="1" customWidth="1"/>
    <col min="12009" max="12009" width="15.42578125" style="31" bestFit="1" customWidth="1"/>
    <col min="12010" max="12010" width="9.42578125" style="31" bestFit="1" customWidth="1"/>
    <col min="12011" max="12254" width="9.140625" style="31"/>
    <col min="12255" max="12255" width="15.85546875" style="31" customWidth="1"/>
    <col min="12256" max="12256" width="57.5703125" style="31" customWidth="1"/>
    <col min="12257" max="12257" width="20.140625" style="31" customWidth="1"/>
    <col min="12258" max="12259" width="17.5703125" style="31" bestFit="1" customWidth="1"/>
    <col min="12260" max="12260" width="16.42578125" style="31" bestFit="1" customWidth="1"/>
    <col min="12261" max="12261" width="15.5703125" style="31" bestFit="1" customWidth="1"/>
    <col min="12262" max="12262" width="11.85546875" style="31" bestFit="1" customWidth="1"/>
    <col min="12263" max="12263" width="15.42578125" style="31" bestFit="1" customWidth="1"/>
    <col min="12264" max="12264" width="9.42578125" style="31" bestFit="1" customWidth="1"/>
    <col min="12265" max="12265" width="15.42578125" style="31" bestFit="1" customWidth="1"/>
    <col min="12266" max="12266" width="9.42578125" style="31" bestFit="1" customWidth="1"/>
    <col min="12267" max="12510" width="9.140625" style="31"/>
    <col min="12511" max="12511" width="15.85546875" style="31" customWidth="1"/>
    <col min="12512" max="12512" width="57.5703125" style="31" customWidth="1"/>
    <col min="12513" max="12513" width="20.140625" style="31" customWidth="1"/>
    <col min="12514" max="12515" width="17.5703125" style="31" bestFit="1" customWidth="1"/>
    <col min="12516" max="12516" width="16.42578125" style="31" bestFit="1" customWidth="1"/>
    <col min="12517" max="12517" width="15.5703125" style="31" bestFit="1" customWidth="1"/>
    <col min="12518" max="12518" width="11.85546875" style="31" bestFit="1" customWidth="1"/>
    <col min="12519" max="12519" width="15.42578125" style="31" bestFit="1" customWidth="1"/>
    <col min="12520" max="12520" width="9.42578125" style="31" bestFit="1" customWidth="1"/>
    <col min="12521" max="12521" width="15.42578125" style="31" bestFit="1" customWidth="1"/>
    <col min="12522" max="12522" width="9.42578125" style="31" bestFit="1" customWidth="1"/>
    <col min="12523" max="12766" width="9.140625" style="31"/>
    <col min="12767" max="12767" width="15.85546875" style="31" customWidth="1"/>
    <col min="12768" max="12768" width="57.5703125" style="31" customWidth="1"/>
    <col min="12769" max="12769" width="20.140625" style="31" customWidth="1"/>
    <col min="12770" max="12771" width="17.5703125" style="31" bestFit="1" customWidth="1"/>
    <col min="12772" max="12772" width="16.42578125" style="31" bestFit="1" customWidth="1"/>
    <col min="12773" max="12773" width="15.5703125" style="31" bestFit="1" customWidth="1"/>
    <col min="12774" max="12774" width="11.85546875" style="31" bestFit="1" customWidth="1"/>
    <col min="12775" max="12775" width="15.42578125" style="31" bestFit="1" customWidth="1"/>
    <col min="12776" max="12776" width="9.42578125" style="31" bestFit="1" customWidth="1"/>
    <col min="12777" max="12777" width="15.42578125" style="31" bestFit="1" customWidth="1"/>
    <col min="12778" max="12778" width="9.42578125" style="31" bestFit="1" customWidth="1"/>
    <col min="12779" max="13022" width="9.140625" style="31"/>
    <col min="13023" max="13023" width="15.85546875" style="31" customWidth="1"/>
    <col min="13024" max="13024" width="57.5703125" style="31" customWidth="1"/>
    <col min="13025" max="13025" width="20.140625" style="31" customWidth="1"/>
    <col min="13026" max="13027" width="17.5703125" style="31" bestFit="1" customWidth="1"/>
    <col min="13028" max="13028" width="16.42578125" style="31" bestFit="1" customWidth="1"/>
    <col min="13029" max="13029" width="15.5703125" style="31" bestFit="1" customWidth="1"/>
    <col min="13030" max="13030" width="11.85546875" style="31" bestFit="1" customWidth="1"/>
    <col min="13031" max="13031" width="15.42578125" style="31" bestFit="1" customWidth="1"/>
    <col min="13032" max="13032" width="9.42578125" style="31" bestFit="1" customWidth="1"/>
    <col min="13033" max="13033" width="15.42578125" style="31" bestFit="1" customWidth="1"/>
    <col min="13034" max="13034" width="9.42578125" style="31" bestFit="1" customWidth="1"/>
    <col min="13035" max="13278" width="9.140625" style="31"/>
    <col min="13279" max="13279" width="15.85546875" style="31" customWidth="1"/>
    <col min="13280" max="13280" width="57.5703125" style="31" customWidth="1"/>
    <col min="13281" max="13281" width="20.140625" style="31" customWidth="1"/>
    <col min="13282" max="13283" width="17.5703125" style="31" bestFit="1" customWidth="1"/>
    <col min="13284" max="13284" width="16.42578125" style="31" bestFit="1" customWidth="1"/>
    <col min="13285" max="13285" width="15.5703125" style="31" bestFit="1" customWidth="1"/>
    <col min="13286" max="13286" width="11.85546875" style="31" bestFit="1" customWidth="1"/>
    <col min="13287" max="13287" width="15.42578125" style="31" bestFit="1" customWidth="1"/>
    <col min="13288" max="13288" width="9.42578125" style="31" bestFit="1" customWidth="1"/>
    <col min="13289" max="13289" width="15.42578125" style="31" bestFit="1" customWidth="1"/>
    <col min="13290" max="13290" width="9.42578125" style="31" bestFit="1" customWidth="1"/>
    <col min="13291" max="13534" width="9.140625" style="31"/>
    <col min="13535" max="13535" width="15.85546875" style="31" customWidth="1"/>
    <col min="13536" max="13536" width="57.5703125" style="31" customWidth="1"/>
    <col min="13537" max="13537" width="20.140625" style="31" customWidth="1"/>
    <col min="13538" max="13539" width="17.5703125" style="31" bestFit="1" customWidth="1"/>
    <col min="13540" max="13540" width="16.42578125" style="31" bestFit="1" customWidth="1"/>
    <col min="13541" max="13541" width="15.5703125" style="31" bestFit="1" customWidth="1"/>
    <col min="13542" max="13542" width="11.85546875" style="31" bestFit="1" customWidth="1"/>
    <col min="13543" max="13543" width="15.42578125" style="31" bestFit="1" customWidth="1"/>
    <col min="13544" max="13544" width="9.42578125" style="31" bestFit="1" customWidth="1"/>
    <col min="13545" max="13545" width="15.42578125" style="31" bestFit="1" customWidth="1"/>
    <col min="13546" max="13546" width="9.42578125" style="31" bestFit="1" customWidth="1"/>
    <col min="13547" max="13790" width="9.140625" style="31"/>
    <col min="13791" max="13791" width="15.85546875" style="31" customWidth="1"/>
    <col min="13792" max="13792" width="57.5703125" style="31" customWidth="1"/>
    <col min="13793" max="13793" width="20.140625" style="31" customWidth="1"/>
    <col min="13794" max="13795" width="17.5703125" style="31" bestFit="1" customWidth="1"/>
    <col min="13796" max="13796" width="16.42578125" style="31" bestFit="1" customWidth="1"/>
    <col min="13797" max="13797" width="15.5703125" style="31" bestFit="1" customWidth="1"/>
    <col min="13798" max="13798" width="11.85546875" style="31" bestFit="1" customWidth="1"/>
    <col min="13799" max="13799" width="15.42578125" style="31" bestFit="1" customWidth="1"/>
    <col min="13800" max="13800" width="9.42578125" style="31" bestFit="1" customWidth="1"/>
    <col min="13801" max="13801" width="15.42578125" style="31" bestFit="1" customWidth="1"/>
    <col min="13802" max="13802" width="9.42578125" style="31" bestFit="1" customWidth="1"/>
    <col min="13803" max="14046" width="9.140625" style="31"/>
    <col min="14047" max="14047" width="15.85546875" style="31" customWidth="1"/>
    <col min="14048" max="14048" width="57.5703125" style="31" customWidth="1"/>
    <col min="14049" max="14049" width="20.140625" style="31" customWidth="1"/>
    <col min="14050" max="14051" width="17.5703125" style="31" bestFit="1" customWidth="1"/>
    <col min="14052" max="14052" width="16.42578125" style="31" bestFit="1" customWidth="1"/>
    <col min="14053" max="14053" width="15.5703125" style="31" bestFit="1" customWidth="1"/>
    <col min="14054" max="14054" width="11.85546875" style="31" bestFit="1" customWidth="1"/>
    <col min="14055" max="14055" width="15.42578125" style="31" bestFit="1" customWidth="1"/>
    <col min="14056" max="14056" width="9.42578125" style="31" bestFit="1" customWidth="1"/>
    <col min="14057" max="14057" width="15.42578125" style="31" bestFit="1" customWidth="1"/>
    <col min="14058" max="14058" width="9.42578125" style="31" bestFit="1" customWidth="1"/>
    <col min="14059" max="14302" width="9.140625" style="31"/>
    <col min="14303" max="14303" width="15.85546875" style="31" customWidth="1"/>
    <col min="14304" max="14304" width="57.5703125" style="31" customWidth="1"/>
    <col min="14305" max="14305" width="20.140625" style="31" customWidth="1"/>
    <col min="14306" max="14307" width="17.5703125" style="31" bestFit="1" customWidth="1"/>
    <col min="14308" max="14308" width="16.42578125" style="31" bestFit="1" customWidth="1"/>
    <col min="14309" max="14309" width="15.5703125" style="31" bestFit="1" customWidth="1"/>
    <col min="14310" max="14310" width="11.85546875" style="31" bestFit="1" customWidth="1"/>
    <col min="14311" max="14311" width="15.42578125" style="31" bestFit="1" customWidth="1"/>
    <col min="14312" max="14312" width="9.42578125" style="31" bestFit="1" customWidth="1"/>
    <col min="14313" max="14313" width="15.42578125" style="31" bestFit="1" customWidth="1"/>
    <col min="14314" max="14314" width="9.42578125" style="31" bestFit="1" customWidth="1"/>
    <col min="14315" max="14558" width="9.140625" style="31"/>
    <col min="14559" max="14559" width="15.85546875" style="31" customWidth="1"/>
    <col min="14560" max="14560" width="57.5703125" style="31" customWidth="1"/>
    <col min="14561" max="14561" width="20.140625" style="31" customWidth="1"/>
    <col min="14562" max="14563" width="17.5703125" style="31" bestFit="1" customWidth="1"/>
    <col min="14564" max="14564" width="16.42578125" style="31" bestFit="1" customWidth="1"/>
    <col min="14565" max="14565" width="15.5703125" style="31" bestFit="1" customWidth="1"/>
    <col min="14566" max="14566" width="11.85546875" style="31" bestFit="1" customWidth="1"/>
    <col min="14567" max="14567" width="15.42578125" style="31" bestFit="1" customWidth="1"/>
    <col min="14568" max="14568" width="9.42578125" style="31" bestFit="1" customWidth="1"/>
    <col min="14569" max="14569" width="15.42578125" style="31" bestFit="1" customWidth="1"/>
    <col min="14570" max="14570" width="9.42578125" style="31" bestFit="1" customWidth="1"/>
    <col min="14571" max="14814" width="9.140625" style="31"/>
    <col min="14815" max="14815" width="15.85546875" style="31" customWidth="1"/>
    <col min="14816" max="14816" width="57.5703125" style="31" customWidth="1"/>
    <col min="14817" max="14817" width="20.140625" style="31" customWidth="1"/>
    <col min="14818" max="14819" width="17.5703125" style="31" bestFit="1" customWidth="1"/>
    <col min="14820" max="14820" width="16.42578125" style="31" bestFit="1" customWidth="1"/>
    <col min="14821" max="14821" width="15.5703125" style="31" bestFit="1" customWidth="1"/>
    <col min="14822" max="14822" width="11.85546875" style="31" bestFit="1" customWidth="1"/>
    <col min="14823" max="14823" width="15.42578125" style="31" bestFit="1" customWidth="1"/>
    <col min="14824" max="14824" width="9.42578125" style="31" bestFit="1" customWidth="1"/>
    <col min="14825" max="14825" width="15.42578125" style="31" bestFit="1" customWidth="1"/>
    <col min="14826" max="14826" width="9.42578125" style="31" bestFit="1" customWidth="1"/>
    <col min="14827" max="15070" width="9.140625" style="31"/>
    <col min="15071" max="15071" width="15.85546875" style="31" customWidth="1"/>
    <col min="15072" max="15072" width="57.5703125" style="31" customWidth="1"/>
    <col min="15073" max="15073" width="20.140625" style="31" customWidth="1"/>
    <col min="15074" max="15075" width="17.5703125" style="31" bestFit="1" customWidth="1"/>
    <col min="15076" max="15076" width="16.42578125" style="31" bestFit="1" customWidth="1"/>
    <col min="15077" max="15077" width="15.5703125" style="31" bestFit="1" customWidth="1"/>
    <col min="15078" max="15078" width="11.85546875" style="31" bestFit="1" customWidth="1"/>
    <col min="15079" max="15079" width="15.42578125" style="31" bestFit="1" customWidth="1"/>
    <col min="15080" max="15080" width="9.42578125" style="31" bestFit="1" customWidth="1"/>
    <col min="15081" max="15081" width="15.42578125" style="31" bestFit="1" customWidth="1"/>
    <col min="15082" max="15082" width="9.42578125" style="31" bestFit="1" customWidth="1"/>
    <col min="15083" max="15326" width="9.140625" style="31"/>
    <col min="15327" max="15327" width="15.85546875" style="31" customWidth="1"/>
    <col min="15328" max="15328" width="57.5703125" style="31" customWidth="1"/>
    <col min="15329" max="15329" width="20.140625" style="31" customWidth="1"/>
    <col min="15330" max="15331" width="17.5703125" style="31" bestFit="1" customWidth="1"/>
    <col min="15332" max="15332" width="16.42578125" style="31" bestFit="1" customWidth="1"/>
    <col min="15333" max="15333" width="15.5703125" style="31" bestFit="1" customWidth="1"/>
    <col min="15334" max="15334" width="11.85546875" style="31" bestFit="1" customWidth="1"/>
    <col min="15335" max="15335" width="15.42578125" style="31" bestFit="1" customWidth="1"/>
    <col min="15336" max="15336" width="9.42578125" style="31" bestFit="1" customWidth="1"/>
    <col min="15337" max="15337" width="15.42578125" style="31" bestFit="1" customWidth="1"/>
    <col min="15338" max="15338" width="9.42578125" style="31" bestFit="1" customWidth="1"/>
    <col min="15339" max="15582" width="9.140625" style="31"/>
    <col min="15583" max="15583" width="15.85546875" style="31" customWidth="1"/>
    <col min="15584" max="15584" width="57.5703125" style="31" customWidth="1"/>
    <col min="15585" max="15585" width="20.140625" style="31" customWidth="1"/>
    <col min="15586" max="15587" width="17.5703125" style="31" bestFit="1" customWidth="1"/>
    <col min="15588" max="15588" width="16.42578125" style="31" bestFit="1" customWidth="1"/>
    <col min="15589" max="15589" width="15.5703125" style="31" bestFit="1" customWidth="1"/>
    <col min="15590" max="15590" width="11.85546875" style="31" bestFit="1" customWidth="1"/>
    <col min="15591" max="15591" width="15.42578125" style="31" bestFit="1" customWidth="1"/>
    <col min="15592" max="15592" width="9.42578125" style="31" bestFit="1" customWidth="1"/>
    <col min="15593" max="15593" width="15.42578125" style="31" bestFit="1" customWidth="1"/>
    <col min="15594" max="15594" width="9.42578125" style="31" bestFit="1" customWidth="1"/>
    <col min="15595" max="15838" width="9.140625" style="31"/>
    <col min="15839" max="15839" width="15.85546875" style="31" customWidth="1"/>
    <col min="15840" max="15840" width="57.5703125" style="31" customWidth="1"/>
    <col min="15841" max="15841" width="20.140625" style="31" customWidth="1"/>
    <col min="15842" max="15843" width="17.5703125" style="31" bestFit="1" customWidth="1"/>
    <col min="15844" max="15844" width="16.42578125" style="31" bestFit="1" customWidth="1"/>
    <col min="15845" max="15845" width="15.5703125" style="31" bestFit="1" customWidth="1"/>
    <col min="15846" max="15846" width="11.85546875" style="31" bestFit="1" customWidth="1"/>
    <col min="15847" max="15847" width="15.42578125" style="31" bestFit="1" customWidth="1"/>
    <col min="15848" max="15848" width="9.42578125" style="31" bestFit="1" customWidth="1"/>
    <col min="15849" max="15849" width="15.42578125" style="31" bestFit="1" customWidth="1"/>
    <col min="15850" max="15850" width="9.42578125" style="31" bestFit="1" customWidth="1"/>
    <col min="15851" max="16094" width="9.140625" style="31"/>
    <col min="16095" max="16095" width="15.85546875" style="31" customWidth="1"/>
    <col min="16096" max="16096" width="57.5703125" style="31" customWidth="1"/>
    <col min="16097" max="16097" width="20.140625" style="31" customWidth="1"/>
    <col min="16098" max="16099" width="17.5703125" style="31" bestFit="1" customWidth="1"/>
    <col min="16100" max="16100" width="16.42578125" style="31" bestFit="1" customWidth="1"/>
    <col min="16101" max="16101" width="15.5703125" style="31" bestFit="1" customWidth="1"/>
    <col min="16102" max="16102" width="11.85546875" style="31" bestFit="1" customWidth="1"/>
    <col min="16103" max="16103" width="15.42578125" style="31" bestFit="1" customWidth="1"/>
    <col min="16104" max="16104" width="9.42578125" style="31" bestFit="1" customWidth="1"/>
    <col min="16105" max="16105" width="15.42578125" style="31" bestFit="1" customWidth="1"/>
    <col min="16106" max="16106" width="9.42578125" style="31" bestFit="1" customWidth="1"/>
    <col min="16107" max="16384" width="9.140625" style="31"/>
  </cols>
  <sheetData>
    <row r="1" spans="1:11" ht="15.75" x14ac:dyDescent="0.2">
      <c r="A1" s="271" t="s">
        <v>0</v>
      </c>
      <c r="B1" s="271"/>
      <c r="C1" s="271"/>
      <c r="D1" s="271"/>
      <c r="E1" s="271"/>
      <c r="F1" s="271"/>
      <c r="G1" s="271"/>
      <c r="H1" s="271"/>
      <c r="I1" s="37"/>
    </row>
    <row r="2" spans="1:11" ht="18" x14ac:dyDescent="0.2">
      <c r="A2" s="41"/>
      <c r="B2" s="41"/>
      <c r="C2" s="41"/>
      <c r="D2" s="41"/>
      <c r="E2" s="41"/>
      <c r="F2" s="41"/>
      <c r="G2" s="41"/>
      <c r="H2" s="160"/>
      <c r="I2" s="42"/>
    </row>
    <row r="3" spans="1:11" ht="15.75" customHeight="1" x14ac:dyDescent="0.2">
      <c r="A3" s="271" t="s">
        <v>23</v>
      </c>
      <c r="B3" s="271"/>
      <c r="C3" s="271"/>
      <c r="D3" s="271"/>
      <c r="E3" s="271"/>
      <c r="F3" s="271"/>
      <c r="G3" s="271"/>
      <c r="H3" s="271"/>
      <c r="I3" s="37"/>
    </row>
    <row r="4" spans="1:11" ht="18" x14ac:dyDescent="0.2">
      <c r="A4" s="41"/>
      <c r="B4" s="41"/>
      <c r="C4" s="41"/>
      <c r="D4" s="41"/>
      <c r="E4" s="41"/>
      <c r="F4" s="41"/>
      <c r="G4" s="41"/>
      <c r="H4" s="160"/>
      <c r="I4" s="42"/>
    </row>
    <row r="5" spans="1:11" ht="15.75" customHeight="1" x14ac:dyDescent="0.2">
      <c r="A5" s="271" t="s">
        <v>24</v>
      </c>
      <c r="B5" s="271"/>
      <c r="C5" s="271"/>
      <c r="D5" s="271"/>
      <c r="E5" s="271"/>
      <c r="F5" s="271"/>
      <c r="G5" s="271"/>
      <c r="H5" s="271"/>
      <c r="I5" s="37"/>
    </row>
    <row r="6" spans="1:11" ht="18" x14ac:dyDescent="0.2">
      <c r="A6" s="41"/>
      <c r="B6" s="41"/>
      <c r="C6" s="41"/>
      <c r="D6" s="41"/>
      <c r="E6" s="41"/>
      <c r="F6" s="41"/>
      <c r="G6" s="41"/>
      <c r="H6" s="160"/>
      <c r="I6" s="42"/>
    </row>
    <row r="7" spans="1:11" s="32" customFormat="1" ht="57" x14ac:dyDescent="0.25">
      <c r="A7" s="270" t="s">
        <v>3</v>
      </c>
      <c r="B7" s="270"/>
      <c r="C7" s="50" t="s">
        <v>561</v>
      </c>
      <c r="D7" s="50" t="s">
        <v>568</v>
      </c>
      <c r="E7" s="50" t="s">
        <v>569</v>
      </c>
      <c r="F7" s="50" t="s">
        <v>570</v>
      </c>
      <c r="G7" s="50" t="s">
        <v>260</v>
      </c>
      <c r="H7" s="146" t="s">
        <v>261</v>
      </c>
      <c r="I7" s="38"/>
    </row>
    <row r="8" spans="1:11" s="33" customFormat="1" x14ac:dyDescent="0.2">
      <c r="A8" s="269">
        <v>1</v>
      </c>
      <c r="B8" s="269"/>
      <c r="C8" s="51">
        <v>2</v>
      </c>
      <c r="D8" s="51">
        <v>3</v>
      </c>
      <c r="E8" s="51">
        <v>4.3333333333333304</v>
      </c>
      <c r="F8" s="51">
        <v>5.0833333333333304</v>
      </c>
      <c r="G8" s="51">
        <v>6</v>
      </c>
      <c r="H8" s="147">
        <v>7</v>
      </c>
      <c r="I8" s="39"/>
    </row>
    <row r="9" spans="1:11" ht="15" customHeight="1" x14ac:dyDescent="0.2">
      <c r="A9" s="113" t="s">
        <v>27</v>
      </c>
      <c r="B9" s="113" t="s">
        <v>26</v>
      </c>
      <c r="C9" s="116" t="s">
        <v>28</v>
      </c>
      <c r="D9" s="116" t="s">
        <v>28</v>
      </c>
      <c r="E9" s="116" t="s">
        <v>28</v>
      </c>
      <c r="F9" s="116" t="s">
        <v>28</v>
      </c>
      <c r="G9" s="116" t="s">
        <v>26</v>
      </c>
      <c r="H9" s="116" t="s">
        <v>26</v>
      </c>
      <c r="I9" s="131"/>
    </row>
    <row r="10" spans="1:11" s="33" customFormat="1" x14ac:dyDescent="0.2">
      <c r="A10" s="182"/>
      <c r="B10" s="184" t="s">
        <v>25</v>
      </c>
      <c r="C10" s="175">
        <f>+C11+C72</f>
        <v>10560761.939999999</v>
      </c>
      <c r="D10" s="185">
        <f>+D11+D72</f>
        <v>10111940</v>
      </c>
      <c r="E10" s="185">
        <f>+E11+E72</f>
        <v>11549505</v>
      </c>
      <c r="F10" s="175">
        <f>+F11+F72</f>
        <v>11152929.35</v>
      </c>
      <c r="G10" s="175">
        <f>+F10/C10*100</f>
        <v>105.60724134645156</v>
      </c>
      <c r="H10" s="175">
        <f>+F10/E10*100</f>
        <v>96.566297430063017</v>
      </c>
      <c r="I10" s="40"/>
      <c r="J10" s="208"/>
    </row>
    <row r="11" spans="1:11" x14ac:dyDescent="0.2">
      <c r="A11" s="176" t="s">
        <v>30</v>
      </c>
      <c r="B11" s="177" t="s">
        <v>31</v>
      </c>
      <c r="C11" s="178">
        <f>+C12+C36+C47+C53+C60+C67</f>
        <v>10560761.939999999</v>
      </c>
      <c r="D11" s="179">
        <f>+D12+D36+D47+D53+D60+D67</f>
        <v>10111940</v>
      </c>
      <c r="E11" s="179">
        <f>+E12+E36+E47+E53+E60+E67</f>
        <v>11549505</v>
      </c>
      <c r="F11" s="178">
        <f>+F12+F36+F47+F53+F60+F67</f>
        <v>11152929.35</v>
      </c>
      <c r="G11" s="180">
        <f>+F11/C11*100</f>
        <v>105.60724134645156</v>
      </c>
      <c r="H11" s="180">
        <f>+F11/E11*100</f>
        <v>96.566297430063017</v>
      </c>
      <c r="I11" s="150"/>
    </row>
    <row r="12" spans="1:11" x14ac:dyDescent="0.2">
      <c r="A12" s="164" t="s">
        <v>33</v>
      </c>
      <c r="B12" s="165" t="s">
        <v>34</v>
      </c>
      <c r="C12" s="161">
        <f>+C13+C15+C22+C25+C28+C31+C20</f>
        <v>1221511.98</v>
      </c>
      <c r="D12" s="145">
        <v>579432</v>
      </c>
      <c r="E12" s="145">
        <v>1132699</v>
      </c>
      <c r="F12" s="161">
        <f>+F13+F15+F22+F25+F28+F31+F20</f>
        <v>736208.45</v>
      </c>
      <c r="G12" s="161">
        <f>+F12/C12*100</f>
        <v>60.270260304774084</v>
      </c>
      <c r="H12" s="161">
        <f>+F12/E12*100</f>
        <v>64.995947731921717</v>
      </c>
      <c r="I12" s="152"/>
      <c r="K12" s="35"/>
    </row>
    <row r="13" spans="1:11" x14ac:dyDescent="0.2">
      <c r="A13" s="162" t="s">
        <v>262</v>
      </c>
      <c r="B13" s="163" t="s">
        <v>263</v>
      </c>
      <c r="C13" s="161">
        <f>+C14</f>
        <v>18890.25</v>
      </c>
      <c r="D13" s="159"/>
      <c r="E13" s="159"/>
      <c r="F13" s="161">
        <f>+F14</f>
        <v>19695</v>
      </c>
      <c r="G13" s="161">
        <f t="shared" ref="G13:G62" si="0">+F13/C13*100</f>
        <v>104.26013419621233</v>
      </c>
      <c r="H13" s="161"/>
      <c r="I13" s="152"/>
    </row>
    <row r="14" spans="1:11" x14ac:dyDescent="0.2">
      <c r="A14" s="49" t="s">
        <v>264</v>
      </c>
      <c r="B14" s="47" t="s">
        <v>265</v>
      </c>
      <c r="C14" s="205">
        <v>18890.25</v>
      </c>
      <c r="D14" s="158"/>
      <c r="E14" s="158"/>
      <c r="F14" s="43">
        <v>19695</v>
      </c>
      <c r="G14" s="157">
        <f t="shared" si="0"/>
        <v>104.26013419621233</v>
      </c>
      <c r="H14" s="161"/>
      <c r="I14" s="45"/>
    </row>
    <row r="15" spans="1:11" x14ac:dyDescent="0.2">
      <c r="A15" s="162" t="s">
        <v>35</v>
      </c>
      <c r="B15" s="163" t="s">
        <v>36</v>
      </c>
      <c r="C15" s="161">
        <f>SUM(C16:C19)</f>
        <v>459053.37</v>
      </c>
      <c r="D15" s="159"/>
      <c r="E15" s="159"/>
      <c r="F15" s="161">
        <f>SUM(F16:F19)</f>
        <v>271126.09999999998</v>
      </c>
      <c r="G15" s="161">
        <f t="shared" si="0"/>
        <v>59.061999697333668</v>
      </c>
      <c r="H15" s="161"/>
      <c r="I15" s="152"/>
    </row>
    <row r="16" spans="1:11" x14ac:dyDescent="0.2">
      <c r="A16" s="49" t="s">
        <v>266</v>
      </c>
      <c r="B16" s="47" t="s">
        <v>267</v>
      </c>
      <c r="C16" s="205">
        <v>150893.76000000001</v>
      </c>
      <c r="D16" s="158"/>
      <c r="E16" s="158"/>
      <c r="F16" s="205">
        <v>267413.09999999998</v>
      </c>
      <c r="G16" s="157">
        <f t="shared" si="0"/>
        <v>177.2194555957781</v>
      </c>
      <c r="H16" s="161"/>
      <c r="I16" s="45"/>
    </row>
    <row r="17" spans="1:9" x14ac:dyDescent="0.2">
      <c r="A17" s="49" t="s">
        <v>268</v>
      </c>
      <c r="B17" s="47" t="s">
        <v>269</v>
      </c>
      <c r="C17" s="206"/>
      <c r="D17" s="158"/>
      <c r="E17" s="158"/>
      <c r="F17" s="206"/>
      <c r="G17" s="156"/>
      <c r="H17" s="161"/>
      <c r="I17" s="45"/>
    </row>
    <row r="18" spans="1:9" x14ac:dyDescent="0.2">
      <c r="A18" s="49" t="s">
        <v>37</v>
      </c>
      <c r="B18" s="47" t="s">
        <v>38</v>
      </c>
      <c r="C18" s="205">
        <v>308159.61</v>
      </c>
      <c r="D18" s="158"/>
      <c r="E18" s="158"/>
      <c r="F18" s="205">
        <v>3713</v>
      </c>
      <c r="G18" s="157">
        <f t="shared" si="0"/>
        <v>1.2048950866727799</v>
      </c>
      <c r="H18" s="161"/>
      <c r="I18" s="45"/>
    </row>
    <row r="19" spans="1:9" x14ac:dyDescent="0.2">
      <c r="A19" s="49" t="s">
        <v>39</v>
      </c>
      <c r="B19" s="47" t="s">
        <v>40</v>
      </c>
      <c r="C19" s="157"/>
      <c r="D19" s="158"/>
      <c r="E19" s="158"/>
      <c r="F19" s="43"/>
      <c r="G19" s="157"/>
      <c r="H19" s="161"/>
      <c r="I19" s="45"/>
    </row>
    <row r="20" spans="1:9" x14ac:dyDescent="0.2">
      <c r="A20" s="162">
        <v>633</v>
      </c>
      <c r="B20" s="153" t="s">
        <v>566</v>
      </c>
      <c r="C20" s="161">
        <f>+C21</f>
        <v>500</v>
      </c>
      <c r="D20" s="158"/>
      <c r="E20" s="158"/>
      <c r="F20" s="161">
        <f>+F21</f>
        <v>0</v>
      </c>
      <c r="G20" s="157"/>
      <c r="H20" s="161"/>
      <c r="I20" s="138"/>
    </row>
    <row r="21" spans="1:9" ht="25.5" x14ac:dyDescent="0.2">
      <c r="A21" s="154">
        <v>6331</v>
      </c>
      <c r="B21" s="153" t="s">
        <v>567</v>
      </c>
      <c r="C21" s="205">
        <v>500</v>
      </c>
      <c r="D21" s="158"/>
      <c r="E21" s="158"/>
      <c r="F21" s="157"/>
      <c r="G21" s="157"/>
      <c r="H21" s="161"/>
      <c r="I21" s="138"/>
    </row>
    <row r="22" spans="1:9" x14ac:dyDescent="0.2">
      <c r="A22" s="162" t="s">
        <v>270</v>
      </c>
      <c r="B22" s="163" t="s">
        <v>271</v>
      </c>
      <c r="C22" s="161"/>
      <c r="D22" s="159"/>
      <c r="E22" s="159"/>
      <c r="F22" s="161"/>
      <c r="G22" s="161"/>
      <c r="H22" s="161"/>
      <c r="I22" s="152"/>
    </row>
    <row r="23" spans="1:9" x14ac:dyDescent="0.2">
      <c r="A23" s="49" t="s">
        <v>272</v>
      </c>
      <c r="B23" s="47" t="s">
        <v>273</v>
      </c>
      <c r="C23" s="157"/>
      <c r="D23" s="158"/>
      <c r="E23" s="158"/>
      <c r="F23" s="43"/>
      <c r="G23" s="157"/>
      <c r="H23" s="161"/>
      <c r="I23" s="45"/>
    </row>
    <row r="24" spans="1:9" x14ac:dyDescent="0.2">
      <c r="A24" s="49" t="s">
        <v>274</v>
      </c>
      <c r="B24" s="47" t="s">
        <v>275</v>
      </c>
      <c r="C24" s="156"/>
      <c r="D24" s="158"/>
      <c r="E24" s="158"/>
      <c r="F24" s="48"/>
      <c r="G24" s="156"/>
      <c r="H24" s="161"/>
      <c r="I24" s="45"/>
    </row>
    <row r="25" spans="1:9" x14ac:dyDescent="0.2">
      <c r="A25" s="162" t="s">
        <v>276</v>
      </c>
      <c r="B25" s="163" t="s">
        <v>277</v>
      </c>
      <c r="C25" s="161">
        <f>+C26+C27</f>
        <v>13500</v>
      </c>
      <c r="D25" s="159"/>
      <c r="E25" s="159"/>
      <c r="F25" s="161">
        <f>+F26+F27</f>
        <v>12580</v>
      </c>
      <c r="G25" s="161">
        <f t="shared" si="0"/>
        <v>93.185185185185176</v>
      </c>
      <c r="H25" s="161"/>
      <c r="I25" s="152"/>
    </row>
    <row r="26" spans="1:9" ht="25.5" x14ac:dyDescent="0.2">
      <c r="A26" s="49" t="s">
        <v>278</v>
      </c>
      <c r="B26" s="47" t="s">
        <v>279</v>
      </c>
      <c r="C26" s="205">
        <v>13500</v>
      </c>
      <c r="D26" s="158"/>
      <c r="E26" s="158"/>
      <c r="F26" s="43">
        <v>12580</v>
      </c>
      <c r="G26" s="157">
        <f t="shared" si="0"/>
        <v>93.185185185185176</v>
      </c>
      <c r="H26" s="161"/>
      <c r="I26" s="45"/>
    </row>
    <row r="27" spans="1:9" ht="25.5" x14ac:dyDescent="0.2">
      <c r="A27" s="49" t="s">
        <v>280</v>
      </c>
      <c r="B27" s="47" t="s">
        <v>281</v>
      </c>
      <c r="C27" s="157"/>
      <c r="D27" s="158"/>
      <c r="E27" s="158"/>
      <c r="F27" s="43"/>
      <c r="G27" s="157"/>
      <c r="H27" s="161"/>
      <c r="I27" s="45"/>
    </row>
    <row r="28" spans="1:9" x14ac:dyDescent="0.2">
      <c r="A28" s="162" t="s">
        <v>282</v>
      </c>
      <c r="B28" s="163" t="s">
        <v>283</v>
      </c>
      <c r="C28" s="161">
        <f>+C29+C30</f>
        <v>0</v>
      </c>
      <c r="D28" s="159"/>
      <c r="E28" s="159"/>
      <c r="F28" s="161"/>
      <c r="G28" s="161"/>
      <c r="H28" s="161"/>
      <c r="I28" s="152"/>
    </row>
    <row r="29" spans="1:9" x14ac:dyDescent="0.2">
      <c r="A29" s="49" t="s">
        <v>284</v>
      </c>
      <c r="B29" s="47" t="s">
        <v>285</v>
      </c>
      <c r="C29" s="157"/>
      <c r="D29" s="158"/>
      <c r="E29" s="158"/>
      <c r="F29" s="43"/>
      <c r="G29" s="157"/>
      <c r="H29" s="161"/>
      <c r="I29" s="45"/>
    </row>
    <row r="30" spans="1:9" ht="25.5" x14ac:dyDescent="0.2">
      <c r="A30" s="49" t="s">
        <v>286</v>
      </c>
      <c r="B30" s="47" t="s">
        <v>287</v>
      </c>
      <c r="C30" s="157"/>
      <c r="D30" s="158"/>
      <c r="E30" s="158"/>
      <c r="F30" s="43"/>
      <c r="G30" s="157"/>
      <c r="H30" s="161"/>
      <c r="I30" s="45"/>
    </row>
    <row r="31" spans="1:9" x14ac:dyDescent="0.2">
      <c r="A31" s="162" t="s">
        <v>288</v>
      </c>
      <c r="B31" s="163" t="s">
        <v>196</v>
      </c>
      <c r="C31" s="161">
        <f>SUM(C32:C35)</f>
        <v>729568.36</v>
      </c>
      <c r="D31" s="159"/>
      <c r="E31" s="159"/>
      <c r="F31" s="161">
        <f>SUM(F32:F35)</f>
        <v>432807.35</v>
      </c>
      <c r="G31" s="161">
        <f t="shared" si="0"/>
        <v>59.323755487422723</v>
      </c>
      <c r="H31" s="161"/>
      <c r="I31" s="152"/>
    </row>
    <row r="32" spans="1:9" x14ac:dyDescent="0.2">
      <c r="A32" s="49" t="s">
        <v>289</v>
      </c>
      <c r="B32" s="47" t="s">
        <v>198</v>
      </c>
      <c r="C32" s="205">
        <v>593121.36</v>
      </c>
      <c r="D32" s="159"/>
      <c r="E32" s="159"/>
      <c r="F32" s="43">
        <v>420097.35</v>
      </c>
      <c r="G32" s="157">
        <f t="shared" si="0"/>
        <v>70.828228138672998</v>
      </c>
      <c r="H32" s="161"/>
      <c r="I32" s="46"/>
    </row>
    <row r="33" spans="1:9" x14ac:dyDescent="0.2">
      <c r="A33" s="49" t="s">
        <v>290</v>
      </c>
      <c r="B33" s="47" t="s">
        <v>200</v>
      </c>
      <c r="C33" s="205"/>
      <c r="D33" s="159"/>
      <c r="E33" s="159"/>
      <c r="F33" s="43"/>
      <c r="G33" s="157" t="e">
        <f t="shared" si="0"/>
        <v>#DIV/0!</v>
      </c>
      <c r="H33" s="161"/>
      <c r="I33" s="46"/>
    </row>
    <row r="34" spans="1:9" ht="25.5" x14ac:dyDescent="0.2">
      <c r="A34" s="49" t="s">
        <v>291</v>
      </c>
      <c r="B34" s="47" t="s">
        <v>292</v>
      </c>
      <c r="C34" s="205">
        <v>136447</v>
      </c>
      <c r="D34" s="159"/>
      <c r="E34" s="159"/>
      <c r="F34" s="43">
        <v>12710</v>
      </c>
      <c r="G34" s="157"/>
      <c r="H34" s="161"/>
      <c r="I34" s="46"/>
    </row>
    <row r="35" spans="1:9" ht="25.5" x14ac:dyDescent="0.2">
      <c r="A35" s="49" t="s">
        <v>293</v>
      </c>
      <c r="B35" s="47" t="s">
        <v>202</v>
      </c>
      <c r="C35" s="157"/>
      <c r="D35" s="159"/>
      <c r="E35" s="159"/>
      <c r="F35" s="43"/>
      <c r="G35" s="157"/>
      <c r="H35" s="161"/>
      <c r="I35" s="46"/>
    </row>
    <row r="36" spans="1:9" x14ac:dyDescent="0.2">
      <c r="A36" s="164" t="s">
        <v>41</v>
      </c>
      <c r="B36" s="165" t="s">
        <v>42</v>
      </c>
      <c r="C36" s="161">
        <f>+C37+C44</f>
        <v>6.32</v>
      </c>
      <c r="D36" s="145">
        <v>0</v>
      </c>
      <c r="E36" s="145">
        <v>0</v>
      </c>
      <c r="F36" s="161">
        <f>+F37+F44</f>
        <v>2541.38</v>
      </c>
      <c r="G36" s="161">
        <f>+F36/C36*100</f>
        <v>40211.708860759492</v>
      </c>
      <c r="H36" s="161"/>
      <c r="I36" s="152"/>
    </row>
    <row r="37" spans="1:9" x14ac:dyDescent="0.2">
      <c r="A37" s="162" t="s">
        <v>43</v>
      </c>
      <c r="B37" s="163" t="s">
        <v>44</v>
      </c>
      <c r="C37" s="161">
        <f>SUM(C38:C43)</f>
        <v>6.32</v>
      </c>
      <c r="D37" s="159"/>
      <c r="E37" s="159"/>
      <c r="F37" s="161">
        <f>SUM(F38:F43)</f>
        <v>2541.38</v>
      </c>
      <c r="G37" s="161">
        <f t="shared" si="0"/>
        <v>40211.708860759492</v>
      </c>
      <c r="H37" s="161"/>
      <c r="I37" s="152"/>
    </row>
    <row r="38" spans="1:9" x14ac:dyDescent="0.2">
      <c r="A38" s="49" t="s">
        <v>294</v>
      </c>
      <c r="B38" s="47" t="s">
        <v>295</v>
      </c>
      <c r="C38" s="205">
        <v>6.32</v>
      </c>
      <c r="D38" s="159"/>
      <c r="E38" s="159"/>
      <c r="F38" s="43">
        <v>5.13</v>
      </c>
      <c r="G38" s="157">
        <f t="shared" si="0"/>
        <v>81.170886075949369</v>
      </c>
      <c r="H38" s="161"/>
      <c r="I38" s="46"/>
    </row>
    <row r="39" spans="1:9" x14ac:dyDescent="0.2">
      <c r="A39" s="49" t="s">
        <v>296</v>
      </c>
      <c r="B39" s="47" t="s">
        <v>297</v>
      </c>
      <c r="C39" s="157"/>
      <c r="D39" s="159"/>
      <c r="E39" s="159"/>
      <c r="F39" s="43"/>
      <c r="G39" s="157"/>
      <c r="H39" s="161"/>
      <c r="I39" s="46"/>
    </row>
    <row r="40" spans="1:9" ht="25.5" x14ac:dyDescent="0.2">
      <c r="A40" s="49" t="s">
        <v>298</v>
      </c>
      <c r="B40" s="47" t="s">
        <v>299</v>
      </c>
      <c r="C40" s="157"/>
      <c r="D40" s="159"/>
      <c r="E40" s="159"/>
      <c r="F40" s="43">
        <v>2536.25</v>
      </c>
      <c r="G40" s="157"/>
      <c r="H40" s="161"/>
      <c r="I40" s="46"/>
    </row>
    <row r="41" spans="1:9" x14ac:dyDescent="0.2">
      <c r="A41" s="49" t="s">
        <v>300</v>
      </c>
      <c r="B41" s="47" t="s">
        <v>301</v>
      </c>
      <c r="C41" s="157"/>
      <c r="D41" s="159"/>
      <c r="E41" s="159"/>
      <c r="F41" s="43"/>
      <c r="G41" s="157"/>
      <c r="H41" s="161"/>
      <c r="I41" s="46"/>
    </row>
    <row r="42" spans="1:9" ht="25.5" x14ac:dyDescent="0.2">
      <c r="A42" s="49" t="s">
        <v>45</v>
      </c>
      <c r="B42" s="47" t="s">
        <v>46</v>
      </c>
      <c r="C42" s="157"/>
      <c r="D42" s="159"/>
      <c r="E42" s="159"/>
      <c r="F42" s="43"/>
      <c r="G42" s="157"/>
      <c r="H42" s="161"/>
      <c r="I42" s="46"/>
    </row>
    <row r="43" spans="1:9" x14ac:dyDescent="0.2">
      <c r="A43" s="49" t="s">
        <v>302</v>
      </c>
      <c r="B43" s="47" t="s">
        <v>303</v>
      </c>
      <c r="C43" s="157"/>
      <c r="D43" s="159"/>
      <c r="E43" s="159"/>
      <c r="F43" s="43"/>
      <c r="G43" s="157"/>
      <c r="H43" s="161"/>
      <c r="I43" s="46"/>
    </row>
    <row r="44" spans="1:9" x14ac:dyDescent="0.2">
      <c r="A44" s="162" t="s">
        <v>304</v>
      </c>
      <c r="B44" s="163" t="s">
        <v>305</v>
      </c>
      <c r="C44" s="161"/>
      <c r="D44" s="159"/>
      <c r="E44" s="159"/>
      <c r="F44" s="161"/>
      <c r="G44" s="161"/>
      <c r="H44" s="161"/>
      <c r="I44" s="152"/>
    </row>
    <row r="45" spans="1:9" x14ac:dyDescent="0.2">
      <c r="A45" s="49" t="s">
        <v>306</v>
      </c>
      <c r="B45" s="47" t="s">
        <v>307</v>
      </c>
      <c r="C45" s="157"/>
      <c r="D45" s="159"/>
      <c r="E45" s="159"/>
      <c r="F45" s="43"/>
      <c r="G45" s="157"/>
      <c r="H45" s="161"/>
      <c r="I45" s="46"/>
    </row>
    <row r="46" spans="1:9" x14ac:dyDescent="0.2">
      <c r="A46" s="49" t="s">
        <v>308</v>
      </c>
      <c r="B46" s="47" t="s">
        <v>309</v>
      </c>
      <c r="C46" s="157"/>
      <c r="D46" s="159"/>
      <c r="E46" s="159"/>
      <c r="F46" s="43"/>
      <c r="G46" s="157"/>
      <c r="H46" s="161"/>
      <c r="I46" s="46"/>
    </row>
    <row r="47" spans="1:9" ht="25.5" x14ac:dyDescent="0.2">
      <c r="A47" s="164" t="s">
        <v>47</v>
      </c>
      <c r="B47" s="165" t="s">
        <v>48</v>
      </c>
      <c r="C47" s="161">
        <f>+C48+C50</f>
        <v>401632.5</v>
      </c>
      <c r="D47" s="145">
        <v>300000</v>
      </c>
      <c r="E47" s="145">
        <v>330000</v>
      </c>
      <c r="F47" s="161">
        <f>+F48+F50</f>
        <v>459144.44</v>
      </c>
      <c r="G47" s="161">
        <f>+F47/C47*100</f>
        <v>114.31954336364711</v>
      </c>
      <c r="H47" s="161">
        <f>+F47/E47*100</f>
        <v>139.13467878787878</v>
      </c>
      <c r="I47" s="152"/>
    </row>
    <row r="48" spans="1:9" x14ac:dyDescent="0.2">
      <c r="A48" s="162" t="s">
        <v>310</v>
      </c>
      <c r="B48" s="163" t="s">
        <v>311</v>
      </c>
      <c r="C48" s="161"/>
      <c r="D48" s="159"/>
      <c r="E48" s="159"/>
      <c r="F48" s="161"/>
      <c r="G48" s="161"/>
      <c r="H48" s="161"/>
      <c r="I48" s="152"/>
    </row>
    <row r="49" spans="1:9" x14ac:dyDescent="0.2">
      <c r="A49" s="49" t="s">
        <v>312</v>
      </c>
      <c r="B49" s="47" t="s">
        <v>313</v>
      </c>
      <c r="C49" s="157"/>
      <c r="D49" s="159"/>
      <c r="E49" s="159"/>
      <c r="F49" s="43"/>
      <c r="G49" s="157"/>
      <c r="H49" s="161"/>
      <c r="I49" s="46"/>
    </row>
    <row r="50" spans="1:9" x14ac:dyDescent="0.2">
      <c r="A50" s="162" t="s">
        <v>49</v>
      </c>
      <c r="B50" s="163" t="s">
        <v>50</v>
      </c>
      <c r="C50" s="161">
        <f>+C51+C52</f>
        <v>401632.5</v>
      </c>
      <c r="D50" s="159"/>
      <c r="E50" s="159"/>
      <c r="F50" s="161">
        <f>+F51+F52</f>
        <v>459144.44</v>
      </c>
      <c r="G50" s="161">
        <f t="shared" si="0"/>
        <v>114.31954336364711</v>
      </c>
      <c r="H50" s="161"/>
      <c r="I50" s="152"/>
    </row>
    <row r="51" spans="1:9" x14ac:dyDescent="0.2">
      <c r="A51" s="49" t="s">
        <v>314</v>
      </c>
      <c r="B51" s="47" t="s">
        <v>315</v>
      </c>
      <c r="C51" s="157"/>
      <c r="D51" s="159"/>
      <c r="E51" s="159"/>
      <c r="F51" s="43"/>
      <c r="G51" s="157"/>
      <c r="H51" s="161"/>
      <c r="I51" s="46"/>
    </row>
    <row r="52" spans="1:9" x14ac:dyDescent="0.2">
      <c r="A52" s="49" t="s">
        <v>51</v>
      </c>
      <c r="B52" s="47" t="s">
        <v>52</v>
      </c>
      <c r="C52" s="205">
        <v>401632.5</v>
      </c>
      <c r="D52" s="159"/>
      <c r="E52" s="159"/>
      <c r="F52" s="157">
        <v>459144.44</v>
      </c>
      <c r="G52" s="157">
        <f t="shared" si="0"/>
        <v>114.31954336364711</v>
      </c>
      <c r="H52" s="161"/>
      <c r="I52" s="46"/>
    </row>
    <row r="53" spans="1:9" ht="25.5" x14ac:dyDescent="0.2">
      <c r="A53" s="164" t="s">
        <v>316</v>
      </c>
      <c r="B53" s="165" t="s">
        <v>317</v>
      </c>
      <c r="C53" s="161">
        <f>+C54+C57</f>
        <v>48974.8</v>
      </c>
      <c r="D53" s="145">
        <v>50000</v>
      </c>
      <c r="E53" s="145">
        <v>50000</v>
      </c>
      <c r="F53" s="161">
        <f>+F54+F57</f>
        <v>22060.91</v>
      </c>
      <c r="G53" s="161">
        <f>+F53/C53*100</f>
        <v>45.045431528051161</v>
      </c>
      <c r="H53" s="161">
        <f>+F53/E53*100</f>
        <v>44.12182</v>
      </c>
      <c r="I53" s="152"/>
    </row>
    <row r="54" spans="1:9" x14ac:dyDescent="0.2">
      <c r="A54" s="162" t="s">
        <v>318</v>
      </c>
      <c r="B54" s="163" t="s">
        <v>319</v>
      </c>
      <c r="C54" s="161">
        <f>+C55+C56</f>
        <v>47974.8</v>
      </c>
      <c r="D54" s="159"/>
      <c r="E54" s="159"/>
      <c r="F54" s="161">
        <f>+F55+F56</f>
        <v>22060.91</v>
      </c>
      <c r="G54" s="161">
        <f t="shared" si="0"/>
        <v>45.984370961421412</v>
      </c>
      <c r="H54" s="161"/>
      <c r="I54" s="152"/>
    </row>
    <row r="55" spans="1:9" x14ac:dyDescent="0.2">
      <c r="A55" s="49" t="s">
        <v>320</v>
      </c>
      <c r="B55" s="47" t="s">
        <v>321</v>
      </c>
      <c r="C55" s="157"/>
      <c r="D55" s="159"/>
      <c r="E55" s="159"/>
      <c r="F55" s="43"/>
      <c r="G55" s="157" t="e">
        <f t="shared" si="0"/>
        <v>#DIV/0!</v>
      </c>
      <c r="H55" s="161"/>
      <c r="I55" s="46"/>
    </row>
    <row r="56" spans="1:9" x14ac:dyDescent="0.2">
      <c r="A56" s="49" t="s">
        <v>322</v>
      </c>
      <c r="B56" s="47" t="s">
        <v>323</v>
      </c>
      <c r="C56" s="205">
        <v>47974.8</v>
      </c>
      <c r="D56" s="159"/>
      <c r="E56" s="159"/>
      <c r="F56" s="43">
        <v>22060.91</v>
      </c>
      <c r="G56" s="157">
        <f t="shared" si="0"/>
        <v>45.984370961421412</v>
      </c>
      <c r="H56" s="161"/>
      <c r="I56" s="46"/>
    </row>
    <row r="57" spans="1:9" x14ac:dyDescent="0.2">
      <c r="A57" s="162" t="s">
        <v>324</v>
      </c>
      <c r="B57" s="163" t="s">
        <v>325</v>
      </c>
      <c r="C57" s="161">
        <f>+C58</f>
        <v>1000</v>
      </c>
      <c r="D57" s="159"/>
      <c r="E57" s="159"/>
      <c r="F57" s="161">
        <f>+F58+F59</f>
        <v>0</v>
      </c>
      <c r="G57" s="161"/>
      <c r="H57" s="161"/>
      <c r="I57" s="152"/>
    </row>
    <row r="58" spans="1:9" x14ac:dyDescent="0.2">
      <c r="A58" s="49" t="s">
        <v>326</v>
      </c>
      <c r="B58" s="47" t="s">
        <v>212</v>
      </c>
      <c r="C58" s="205">
        <v>1000</v>
      </c>
      <c r="D58" s="159"/>
      <c r="E58" s="159"/>
      <c r="F58" s="43"/>
      <c r="G58" s="157"/>
      <c r="H58" s="161"/>
      <c r="I58" s="46"/>
    </row>
    <row r="59" spans="1:9" x14ac:dyDescent="0.2">
      <c r="A59" s="49" t="s">
        <v>327</v>
      </c>
      <c r="B59" s="47" t="s">
        <v>218</v>
      </c>
      <c r="C59" s="157"/>
      <c r="D59" s="159"/>
      <c r="E59" s="159"/>
      <c r="F59" s="43"/>
      <c r="G59" s="157"/>
      <c r="H59" s="161"/>
      <c r="I59" s="46"/>
    </row>
    <row r="60" spans="1:9" x14ac:dyDescent="0.2">
      <c r="A60" s="164">
        <v>67</v>
      </c>
      <c r="B60" s="165" t="s">
        <v>539</v>
      </c>
      <c r="C60" s="161">
        <f>+C61+C65</f>
        <v>8888636.3399999999</v>
      </c>
      <c r="D60" s="145">
        <v>9182508</v>
      </c>
      <c r="E60" s="145">
        <v>10036806</v>
      </c>
      <c r="F60" s="161">
        <f>+F61+F65</f>
        <v>9932974.1699999999</v>
      </c>
      <c r="G60" s="161">
        <f>+F60/C60*100</f>
        <v>111.74913440096933</v>
      </c>
      <c r="H60" s="161">
        <f>+F60/E60*100</f>
        <v>98.965489320008771</v>
      </c>
      <c r="I60" s="152"/>
    </row>
    <row r="61" spans="1:9" x14ac:dyDescent="0.2">
      <c r="A61" s="162">
        <v>671</v>
      </c>
      <c r="B61" s="163" t="s">
        <v>539</v>
      </c>
      <c r="C61" s="161">
        <f>+C62+C63+C64</f>
        <v>8888636.3399999999</v>
      </c>
      <c r="D61" s="159"/>
      <c r="E61" s="159"/>
      <c r="F61" s="161">
        <f>+F62+F63+F64</f>
        <v>9932974.1699999999</v>
      </c>
      <c r="G61" s="161">
        <f t="shared" si="0"/>
        <v>111.74913440096933</v>
      </c>
      <c r="H61" s="161"/>
      <c r="I61" s="152"/>
    </row>
    <row r="62" spans="1:9" s="204" customFormat="1" x14ac:dyDescent="0.2">
      <c r="A62" s="154">
        <v>6711</v>
      </c>
      <c r="B62" s="153" t="s">
        <v>562</v>
      </c>
      <c r="C62" s="207">
        <v>8888636.3399999999</v>
      </c>
      <c r="D62" s="202"/>
      <c r="E62" s="202"/>
      <c r="F62" s="201">
        <v>9932974.1699999999</v>
      </c>
      <c r="G62" s="201">
        <f t="shared" si="0"/>
        <v>111.74913440096933</v>
      </c>
      <c r="H62" s="203"/>
      <c r="I62" s="152"/>
    </row>
    <row r="63" spans="1:9" s="204" customFormat="1" ht="25.5" x14ac:dyDescent="0.2">
      <c r="A63" s="154">
        <v>6712</v>
      </c>
      <c r="B63" s="153" t="s">
        <v>563</v>
      </c>
      <c r="C63" s="201"/>
      <c r="D63" s="202"/>
      <c r="E63" s="202"/>
      <c r="F63" s="201"/>
      <c r="G63" s="201"/>
      <c r="H63" s="203"/>
      <c r="I63" s="152"/>
    </row>
    <row r="64" spans="1:9" s="204" customFormat="1" ht="25.5" x14ac:dyDescent="0.2">
      <c r="A64" s="154">
        <v>6714</v>
      </c>
      <c r="B64" s="153" t="s">
        <v>564</v>
      </c>
      <c r="C64" s="201"/>
      <c r="D64" s="202"/>
      <c r="E64" s="202"/>
      <c r="F64" s="201"/>
      <c r="G64" s="201"/>
      <c r="H64" s="203"/>
      <c r="I64" s="152"/>
    </row>
    <row r="65" spans="1:9" x14ac:dyDescent="0.2">
      <c r="A65" s="162">
        <v>673</v>
      </c>
      <c r="B65" s="163" t="s">
        <v>547</v>
      </c>
      <c r="C65" s="161"/>
      <c r="D65" s="159"/>
      <c r="E65" s="159"/>
      <c r="F65" s="161"/>
      <c r="G65" s="161"/>
      <c r="H65" s="161"/>
      <c r="I65" s="152"/>
    </row>
    <row r="66" spans="1:9" x14ac:dyDescent="0.2">
      <c r="A66" s="154">
        <v>6731</v>
      </c>
      <c r="B66" s="153" t="s">
        <v>547</v>
      </c>
      <c r="C66" s="157"/>
      <c r="D66" s="159"/>
      <c r="E66" s="159"/>
      <c r="F66" s="157"/>
      <c r="G66" s="157"/>
      <c r="H66" s="161"/>
      <c r="I66" s="152"/>
    </row>
    <row r="67" spans="1:9" x14ac:dyDescent="0.2">
      <c r="A67" s="164" t="s">
        <v>328</v>
      </c>
      <c r="B67" s="165" t="s">
        <v>329</v>
      </c>
      <c r="C67" s="161">
        <f>+C68+C70</f>
        <v>0</v>
      </c>
      <c r="D67" s="145"/>
      <c r="E67" s="145"/>
      <c r="F67" s="161"/>
      <c r="G67" s="161"/>
      <c r="H67" s="161"/>
      <c r="I67" s="152"/>
    </row>
    <row r="68" spans="1:9" x14ac:dyDescent="0.2">
      <c r="A68" s="162" t="s">
        <v>330</v>
      </c>
      <c r="B68" s="163" t="s">
        <v>331</v>
      </c>
      <c r="C68" s="161"/>
      <c r="D68" s="159"/>
      <c r="E68" s="159"/>
      <c r="F68" s="161"/>
      <c r="G68" s="161"/>
      <c r="H68" s="161"/>
      <c r="I68" s="152"/>
    </row>
    <row r="69" spans="1:9" x14ac:dyDescent="0.2">
      <c r="A69" s="49" t="s">
        <v>332</v>
      </c>
      <c r="B69" s="47" t="s">
        <v>333</v>
      </c>
      <c r="C69" s="157"/>
      <c r="D69" s="159"/>
      <c r="E69" s="159"/>
      <c r="F69" s="43"/>
      <c r="G69" s="157"/>
      <c r="H69" s="161"/>
      <c r="I69" s="46"/>
    </row>
    <row r="70" spans="1:9" x14ac:dyDescent="0.2">
      <c r="A70" s="162" t="s">
        <v>334</v>
      </c>
      <c r="B70" s="163" t="s">
        <v>335</v>
      </c>
      <c r="C70" s="161">
        <f>+C71</f>
        <v>0</v>
      </c>
      <c r="D70" s="159"/>
      <c r="E70" s="159"/>
      <c r="F70" s="161"/>
      <c r="G70" s="161"/>
      <c r="H70" s="161"/>
      <c r="I70" s="152"/>
    </row>
    <row r="71" spans="1:9" x14ac:dyDescent="0.2">
      <c r="A71" s="49" t="s">
        <v>336</v>
      </c>
      <c r="B71" s="47" t="s">
        <v>335</v>
      </c>
      <c r="C71" s="157"/>
      <c r="D71" s="159"/>
      <c r="E71" s="159"/>
      <c r="F71" s="43"/>
      <c r="G71" s="157"/>
      <c r="H71" s="161"/>
      <c r="I71" s="46"/>
    </row>
    <row r="72" spans="1:9" x14ac:dyDescent="0.2">
      <c r="A72" s="176" t="s">
        <v>337</v>
      </c>
      <c r="B72" s="177" t="s">
        <v>338</v>
      </c>
      <c r="C72" s="178">
        <f>+C73+C78</f>
        <v>0</v>
      </c>
      <c r="D72" s="179"/>
      <c r="E72" s="179"/>
      <c r="F72" s="178"/>
      <c r="G72" s="180"/>
      <c r="H72" s="180"/>
      <c r="I72" s="150"/>
    </row>
    <row r="73" spans="1:9" x14ac:dyDescent="0.2">
      <c r="A73" s="164" t="s">
        <v>339</v>
      </c>
      <c r="B73" s="165" t="s">
        <v>340</v>
      </c>
      <c r="C73" s="161">
        <f>+C74+C76</f>
        <v>0</v>
      </c>
      <c r="D73" s="145"/>
      <c r="E73" s="145"/>
      <c r="F73" s="161"/>
      <c r="G73" s="161"/>
      <c r="H73" s="161"/>
      <c r="I73" s="152"/>
    </row>
    <row r="74" spans="1:9" x14ac:dyDescent="0.2">
      <c r="A74" s="162" t="s">
        <v>341</v>
      </c>
      <c r="B74" s="163" t="s">
        <v>342</v>
      </c>
      <c r="C74" s="161">
        <f>+C75</f>
        <v>0</v>
      </c>
      <c r="D74" s="159"/>
      <c r="E74" s="159"/>
      <c r="F74" s="161"/>
      <c r="G74" s="161"/>
      <c r="H74" s="161"/>
      <c r="I74" s="152"/>
    </row>
    <row r="75" spans="1:9" x14ac:dyDescent="0.2">
      <c r="A75" s="49" t="s">
        <v>343</v>
      </c>
      <c r="B75" s="47" t="s">
        <v>344</v>
      </c>
      <c r="C75" s="157"/>
      <c r="D75" s="159"/>
      <c r="E75" s="159"/>
      <c r="F75" s="43"/>
      <c r="G75" s="157"/>
      <c r="H75" s="161"/>
      <c r="I75" s="46"/>
    </row>
    <row r="76" spans="1:9" x14ac:dyDescent="0.2">
      <c r="A76" s="162" t="s">
        <v>345</v>
      </c>
      <c r="B76" s="163" t="s">
        <v>346</v>
      </c>
      <c r="C76" s="161">
        <f>+C77</f>
        <v>0</v>
      </c>
      <c r="D76" s="159"/>
      <c r="E76" s="159"/>
      <c r="F76" s="161"/>
      <c r="G76" s="161"/>
      <c r="H76" s="161"/>
      <c r="I76" s="152"/>
    </row>
    <row r="77" spans="1:9" x14ac:dyDescent="0.2">
      <c r="A77" s="49" t="s">
        <v>347</v>
      </c>
      <c r="B77" s="47" t="s">
        <v>348</v>
      </c>
      <c r="C77" s="157"/>
      <c r="D77" s="159"/>
      <c r="E77" s="159"/>
      <c r="F77" s="43"/>
      <c r="G77" s="157"/>
      <c r="H77" s="161"/>
      <c r="I77" s="46"/>
    </row>
    <row r="78" spans="1:9" x14ac:dyDescent="0.2">
      <c r="A78" s="164" t="s">
        <v>349</v>
      </c>
      <c r="B78" s="165" t="s">
        <v>350</v>
      </c>
      <c r="C78" s="161">
        <f>+C79+C82+C86+C89</f>
        <v>0</v>
      </c>
      <c r="D78" s="44"/>
      <c r="E78" s="44"/>
      <c r="F78" s="161"/>
      <c r="G78" s="161"/>
      <c r="H78" s="161"/>
      <c r="I78" s="46"/>
    </row>
    <row r="79" spans="1:9" x14ac:dyDescent="0.2">
      <c r="A79" s="162" t="s">
        <v>351</v>
      </c>
      <c r="B79" s="163" t="s">
        <v>352</v>
      </c>
      <c r="C79" s="161">
        <f>+C80+C81</f>
        <v>0</v>
      </c>
      <c r="D79" s="159"/>
      <c r="E79" s="159"/>
      <c r="F79" s="161"/>
      <c r="G79" s="161"/>
      <c r="H79" s="161"/>
      <c r="I79" s="152"/>
    </row>
    <row r="80" spans="1:9" x14ac:dyDescent="0.2">
      <c r="A80" s="49" t="s">
        <v>353</v>
      </c>
      <c r="B80" s="47" t="s">
        <v>354</v>
      </c>
      <c r="C80" s="157"/>
      <c r="D80" s="159"/>
      <c r="E80" s="159"/>
      <c r="F80" s="43"/>
      <c r="G80" s="157"/>
      <c r="H80" s="161"/>
      <c r="I80" s="46"/>
    </row>
    <row r="81" spans="1:9" x14ac:dyDescent="0.2">
      <c r="A81" s="49" t="s">
        <v>355</v>
      </c>
      <c r="B81" s="47" t="s">
        <v>238</v>
      </c>
      <c r="C81" s="157"/>
      <c r="D81" s="159"/>
      <c r="E81" s="159"/>
      <c r="F81" s="43"/>
      <c r="G81" s="157"/>
      <c r="H81" s="161"/>
      <c r="I81" s="46"/>
    </row>
    <row r="82" spans="1:9" x14ac:dyDescent="0.2">
      <c r="A82" s="162" t="s">
        <v>356</v>
      </c>
      <c r="B82" s="163" t="s">
        <v>357</v>
      </c>
      <c r="C82" s="161"/>
      <c r="D82" s="159"/>
      <c r="E82" s="159"/>
      <c r="F82" s="161"/>
      <c r="G82" s="161"/>
      <c r="H82" s="161"/>
      <c r="I82" s="152"/>
    </row>
    <row r="83" spans="1:9" x14ac:dyDescent="0.2">
      <c r="A83" s="49" t="s">
        <v>358</v>
      </c>
      <c r="B83" s="47" t="s">
        <v>242</v>
      </c>
      <c r="C83" s="157"/>
      <c r="D83" s="159"/>
      <c r="E83" s="159"/>
      <c r="F83" s="43"/>
      <c r="G83" s="157"/>
      <c r="H83" s="161"/>
      <c r="I83" s="46"/>
    </row>
    <row r="84" spans="1:9" x14ac:dyDescent="0.2">
      <c r="A84" s="49" t="s">
        <v>359</v>
      </c>
      <c r="B84" s="47" t="s">
        <v>360</v>
      </c>
      <c r="C84" s="157"/>
      <c r="D84" s="159"/>
      <c r="E84" s="159"/>
      <c r="F84" s="43"/>
      <c r="G84" s="157"/>
      <c r="H84" s="161"/>
      <c r="I84" s="46"/>
    </row>
    <row r="85" spans="1:9" x14ac:dyDescent="0.2">
      <c r="A85" s="49" t="s">
        <v>361</v>
      </c>
      <c r="B85" s="47" t="s">
        <v>362</v>
      </c>
      <c r="C85" s="157"/>
      <c r="D85" s="159"/>
      <c r="E85" s="159"/>
      <c r="F85" s="43"/>
      <c r="G85" s="157"/>
      <c r="H85" s="161"/>
      <c r="I85" s="46"/>
    </row>
    <row r="86" spans="1:9" x14ac:dyDescent="0.2">
      <c r="A86" s="162" t="s">
        <v>363</v>
      </c>
      <c r="B86" s="163" t="s">
        <v>364</v>
      </c>
      <c r="C86" s="161"/>
      <c r="D86" s="159"/>
      <c r="E86" s="159"/>
      <c r="F86" s="161"/>
      <c r="G86" s="161"/>
      <c r="H86" s="161"/>
      <c r="I86" s="46"/>
    </row>
    <row r="87" spans="1:9" x14ac:dyDescent="0.2">
      <c r="A87" s="49" t="s">
        <v>365</v>
      </c>
      <c r="B87" s="47" t="s">
        <v>366</v>
      </c>
      <c r="C87" s="157"/>
      <c r="D87" s="159"/>
      <c r="E87" s="159"/>
      <c r="F87" s="43"/>
      <c r="G87" s="157"/>
      <c r="H87" s="161"/>
      <c r="I87" s="46"/>
    </row>
    <row r="88" spans="1:9" x14ac:dyDescent="0.2">
      <c r="A88" s="49" t="s">
        <v>367</v>
      </c>
      <c r="B88" s="47" t="s">
        <v>368</v>
      </c>
      <c r="C88" s="157"/>
      <c r="D88" s="159"/>
      <c r="E88" s="159"/>
      <c r="F88" s="43"/>
      <c r="G88" s="157"/>
      <c r="H88" s="161"/>
      <c r="I88" s="46"/>
    </row>
    <row r="89" spans="1:9" x14ac:dyDescent="0.2">
      <c r="A89" s="162" t="s">
        <v>369</v>
      </c>
      <c r="B89" s="163" t="s">
        <v>370</v>
      </c>
      <c r="C89" s="161"/>
      <c r="D89" s="159"/>
      <c r="E89" s="159"/>
      <c r="F89" s="161"/>
      <c r="G89" s="161"/>
      <c r="H89" s="161"/>
      <c r="I89" s="46"/>
    </row>
    <row r="90" spans="1:9" x14ac:dyDescent="0.2">
      <c r="A90" s="49" t="s">
        <v>371</v>
      </c>
      <c r="B90" s="47" t="s">
        <v>372</v>
      </c>
      <c r="C90" s="157"/>
      <c r="D90" s="159"/>
      <c r="E90" s="159"/>
      <c r="F90" s="43"/>
      <c r="G90" s="157"/>
      <c r="H90" s="161"/>
      <c r="I90" s="46"/>
    </row>
  </sheetData>
  <mergeCells count="5">
    <mergeCell ref="A8:B8"/>
    <mergeCell ref="A7:B7"/>
    <mergeCell ref="A5:H5"/>
    <mergeCell ref="A3:H3"/>
    <mergeCell ref="A1:H1"/>
  </mergeCells>
  <pageMargins left="0.70866141732283472" right="0.70866141732283472" top="0.55118110236220474" bottom="0.55118110236220474" header="0.31496062992125984" footer="0.31496062992125984"/>
  <pageSetup paperSize="9" scale="7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72"/>
  <sheetViews>
    <sheetView zoomScale="90" zoomScaleNormal="90" workbookViewId="0">
      <pane xSplit="2" ySplit="8" topLeftCell="C9" activePane="bottomRight" state="frozen"/>
      <selection pane="topRight" activeCell="C1" sqref="C1"/>
      <selection pane="bottomLeft" activeCell="A10" sqref="A10"/>
      <selection pane="bottomRight" activeCell="G119" sqref="G119:G120"/>
    </sheetView>
  </sheetViews>
  <sheetFormatPr defaultRowHeight="12.75" x14ac:dyDescent="0.2"/>
  <cols>
    <col min="1" max="1" width="16.7109375" style="31" customWidth="1"/>
    <col min="2" max="2" width="48.140625" style="34" customWidth="1"/>
    <col min="3" max="3" width="20.140625" style="35" customWidth="1"/>
    <col min="4" max="5" width="17.5703125" style="36" bestFit="1" customWidth="1"/>
    <col min="6" max="6" width="16.42578125" style="35" bestFit="1" customWidth="1"/>
    <col min="7" max="7" width="15.5703125" style="35" bestFit="1" customWidth="1"/>
    <col min="8" max="8" width="11.85546875" style="35" bestFit="1" customWidth="1"/>
    <col min="9" max="245" width="9.140625" style="31"/>
    <col min="246" max="246" width="19" style="31" customWidth="1"/>
    <col min="247" max="247" width="57.5703125" style="31" customWidth="1"/>
    <col min="248" max="248" width="20.140625" style="31" customWidth="1"/>
    <col min="249" max="250" width="17.5703125" style="31" bestFit="1" customWidth="1"/>
    <col min="251" max="251" width="16.42578125" style="31" bestFit="1" customWidth="1"/>
    <col min="252" max="252" width="15.5703125" style="31" bestFit="1" customWidth="1"/>
    <col min="253" max="253" width="11.85546875" style="31" bestFit="1" customWidth="1"/>
    <col min="254" max="254" width="15.42578125" style="31" bestFit="1" customWidth="1"/>
    <col min="255" max="255" width="9.42578125" style="31" bestFit="1" customWidth="1"/>
    <col min="256" max="256" width="15.42578125" style="31" bestFit="1" customWidth="1"/>
    <col min="257" max="257" width="9.42578125" style="31" bestFit="1" customWidth="1"/>
    <col min="258" max="501" width="9.140625" style="31"/>
    <col min="502" max="502" width="19" style="31" customWidth="1"/>
    <col min="503" max="503" width="57.5703125" style="31" customWidth="1"/>
    <col min="504" max="504" width="20.140625" style="31" customWidth="1"/>
    <col min="505" max="506" width="17.5703125" style="31" bestFit="1" customWidth="1"/>
    <col min="507" max="507" width="16.42578125" style="31" bestFit="1" customWidth="1"/>
    <col min="508" max="508" width="15.5703125" style="31" bestFit="1" customWidth="1"/>
    <col min="509" max="509" width="11.85546875" style="31" bestFit="1" customWidth="1"/>
    <col min="510" max="510" width="15.42578125" style="31" bestFit="1" customWidth="1"/>
    <col min="511" max="511" width="9.42578125" style="31" bestFit="1" customWidth="1"/>
    <col min="512" max="512" width="15.42578125" style="31" bestFit="1" customWidth="1"/>
    <col min="513" max="513" width="9.42578125" style="31" bestFit="1" customWidth="1"/>
    <col min="514" max="757" width="9.140625" style="31"/>
    <col min="758" max="758" width="19" style="31" customWidth="1"/>
    <col min="759" max="759" width="57.5703125" style="31" customWidth="1"/>
    <col min="760" max="760" width="20.140625" style="31" customWidth="1"/>
    <col min="761" max="762" width="17.5703125" style="31" bestFit="1" customWidth="1"/>
    <col min="763" max="763" width="16.42578125" style="31" bestFit="1" customWidth="1"/>
    <col min="764" max="764" width="15.5703125" style="31" bestFit="1" customWidth="1"/>
    <col min="765" max="765" width="11.85546875" style="31" bestFit="1" customWidth="1"/>
    <col min="766" max="766" width="15.42578125" style="31" bestFit="1" customWidth="1"/>
    <col min="767" max="767" width="9.42578125" style="31" bestFit="1" customWidth="1"/>
    <col min="768" max="768" width="15.42578125" style="31" bestFit="1" customWidth="1"/>
    <col min="769" max="769" width="9.42578125" style="31" bestFit="1" customWidth="1"/>
    <col min="770" max="1013" width="9.140625" style="31"/>
    <col min="1014" max="1014" width="19" style="31" customWidth="1"/>
    <col min="1015" max="1015" width="57.5703125" style="31" customWidth="1"/>
    <col min="1016" max="1016" width="20.140625" style="31" customWidth="1"/>
    <col min="1017" max="1018" width="17.5703125" style="31" bestFit="1" customWidth="1"/>
    <col min="1019" max="1019" width="16.42578125" style="31" bestFit="1" customWidth="1"/>
    <col min="1020" max="1020" width="15.5703125" style="31" bestFit="1" customWidth="1"/>
    <col min="1021" max="1021" width="11.85546875" style="31" bestFit="1" customWidth="1"/>
    <col min="1022" max="1022" width="15.42578125" style="31" bestFit="1" customWidth="1"/>
    <col min="1023" max="1023" width="9.42578125" style="31" bestFit="1" customWidth="1"/>
    <col min="1024" max="1024" width="15.42578125" style="31" bestFit="1" customWidth="1"/>
    <col min="1025" max="1025" width="9.42578125" style="31" bestFit="1" customWidth="1"/>
    <col min="1026" max="1269" width="9.140625" style="31"/>
    <col min="1270" max="1270" width="19" style="31" customWidth="1"/>
    <col min="1271" max="1271" width="57.5703125" style="31" customWidth="1"/>
    <col min="1272" max="1272" width="20.140625" style="31" customWidth="1"/>
    <col min="1273" max="1274" width="17.5703125" style="31" bestFit="1" customWidth="1"/>
    <col min="1275" max="1275" width="16.42578125" style="31" bestFit="1" customWidth="1"/>
    <col min="1276" max="1276" width="15.5703125" style="31" bestFit="1" customWidth="1"/>
    <col min="1277" max="1277" width="11.85546875" style="31" bestFit="1" customWidth="1"/>
    <col min="1278" max="1278" width="15.42578125" style="31" bestFit="1" customWidth="1"/>
    <col min="1279" max="1279" width="9.42578125" style="31" bestFit="1" customWidth="1"/>
    <col min="1280" max="1280" width="15.42578125" style="31" bestFit="1" customWidth="1"/>
    <col min="1281" max="1281" width="9.42578125" style="31" bestFit="1" customWidth="1"/>
    <col min="1282" max="1525" width="9.140625" style="31"/>
    <col min="1526" max="1526" width="19" style="31" customWidth="1"/>
    <col min="1527" max="1527" width="57.5703125" style="31" customWidth="1"/>
    <col min="1528" max="1528" width="20.140625" style="31" customWidth="1"/>
    <col min="1529" max="1530" width="17.5703125" style="31" bestFit="1" customWidth="1"/>
    <col min="1531" max="1531" width="16.42578125" style="31" bestFit="1" customWidth="1"/>
    <col min="1532" max="1532" width="15.5703125" style="31" bestFit="1" customWidth="1"/>
    <col min="1533" max="1533" width="11.85546875" style="31" bestFit="1" customWidth="1"/>
    <col min="1534" max="1534" width="15.42578125" style="31" bestFit="1" customWidth="1"/>
    <col min="1535" max="1535" width="9.42578125" style="31" bestFit="1" customWidth="1"/>
    <col min="1536" max="1536" width="15.42578125" style="31" bestFit="1" customWidth="1"/>
    <col min="1537" max="1537" width="9.42578125" style="31" bestFit="1" customWidth="1"/>
    <col min="1538" max="1781" width="9.140625" style="31"/>
    <col min="1782" max="1782" width="19" style="31" customWidth="1"/>
    <col min="1783" max="1783" width="57.5703125" style="31" customWidth="1"/>
    <col min="1784" max="1784" width="20.140625" style="31" customWidth="1"/>
    <col min="1785" max="1786" width="17.5703125" style="31" bestFit="1" customWidth="1"/>
    <col min="1787" max="1787" width="16.42578125" style="31" bestFit="1" customWidth="1"/>
    <col min="1788" max="1788" width="15.5703125" style="31" bestFit="1" customWidth="1"/>
    <col min="1789" max="1789" width="11.85546875" style="31" bestFit="1" customWidth="1"/>
    <col min="1790" max="1790" width="15.42578125" style="31" bestFit="1" customWidth="1"/>
    <col min="1791" max="1791" width="9.42578125" style="31" bestFit="1" customWidth="1"/>
    <col min="1792" max="1792" width="15.42578125" style="31" bestFit="1" customWidth="1"/>
    <col min="1793" max="1793" width="9.42578125" style="31" bestFit="1" customWidth="1"/>
    <col min="1794" max="2037" width="9.140625" style="31"/>
    <col min="2038" max="2038" width="19" style="31" customWidth="1"/>
    <col min="2039" max="2039" width="57.5703125" style="31" customWidth="1"/>
    <col min="2040" max="2040" width="20.140625" style="31" customWidth="1"/>
    <col min="2041" max="2042" width="17.5703125" style="31" bestFit="1" customWidth="1"/>
    <col min="2043" max="2043" width="16.42578125" style="31" bestFit="1" customWidth="1"/>
    <col min="2044" max="2044" width="15.5703125" style="31" bestFit="1" customWidth="1"/>
    <col min="2045" max="2045" width="11.85546875" style="31" bestFit="1" customWidth="1"/>
    <col min="2046" max="2046" width="15.42578125" style="31" bestFit="1" customWidth="1"/>
    <col min="2047" max="2047" width="9.42578125" style="31" bestFit="1" customWidth="1"/>
    <col min="2048" max="2048" width="15.42578125" style="31" bestFit="1" customWidth="1"/>
    <col min="2049" max="2049" width="9.42578125" style="31" bestFit="1" customWidth="1"/>
    <col min="2050" max="2293" width="9.140625" style="31"/>
    <col min="2294" max="2294" width="19" style="31" customWidth="1"/>
    <col min="2295" max="2295" width="57.5703125" style="31" customWidth="1"/>
    <col min="2296" max="2296" width="20.140625" style="31" customWidth="1"/>
    <col min="2297" max="2298" width="17.5703125" style="31" bestFit="1" customWidth="1"/>
    <col min="2299" max="2299" width="16.42578125" style="31" bestFit="1" customWidth="1"/>
    <col min="2300" max="2300" width="15.5703125" style="31" bestFit="1" customWidth="1"/>
    <col min="2301" max="2301" width="11.85546875" style="31" bestFit="1" customWidth="1"/>
    <col min="2302" max="2302" width="15.42578125" style="31" bestFit="1" customWidth="1"/>
    <col min="2303" max="2303" width="9.42578125" style="31" bestFit="1" customWidth="1"/>
    <col min="2304" max="2304" width="15.42578125" style="31" bestFit="1" customWidth="1"/>
    <col min="2305" max="2305" width="9.42578125" style="31" bestFit="1" customWidth="1"/>
    <col min="2306" max="2549" width="9.140625" style="31"/>
    <col min="2550" max="2550" width="19" style="31" customWidth="1"/>
    <col min="2551" max="2551" width="57.5703125" style="31" customWidth="1"/>
    <col min="2552" max="2552" width="20.140625" style="31" customWidth="1"/>
    <col min="2553" max="2554" width="17.5703125" style="31" bestFit="1" customWidth="1"/>
    <col min="2555" max="2555" width="16.42578125" style="31" bestFit="1" customWidth="1"/>
    <col min="2556" max="2556" width="15.5703125" style="31" bestFit="1" customWidth="1"/>
    <col min="2557" max="2557" width="11.85546875" style="31" bestFit="1" customWidth="1"/>
    <col min="2558" max="2558" width="15.42578125" style="31" bestFit="1" customWidth="1"/>
    <col min="2559" max="2559" width="9.42578125" style="31" bestFit="1" customWidth="1"/>
    <col min="2560" max="2560" width="15.42578125" style="31" bestFit="1" customWidth="1"/>
    <col min="2561" max="2561" width="9.42578125" style="31" bestFit="1" customWidth="1"/>
    <col min="2562" max="2805" width="9.140625" style="31"/>
    <col min="2806" max="2806" width="19" style="31" customWidth="1"/>
    <col min="2807" max="2807" width="57.5703125" style="31" customWidth="1"/>
    <col min="2808" max="2808" width="20.140625" style="31" customWidth="1"/>
    <col min="2809" max="2810" width="17.5703125" style="31" bestFit="1" customWidth="1"/>
    <col min="2811" max="2811" width="16.42578125" style="31" bestFit="1" customWidth="1"/>
    <col min="2812" max="2812" width="15.5703125" style="31" bestFit="1" customWidth="1"/>
    <col min="2813" max="2813" width="11.85546875" style="31" bestFit="1" customWidth="1"/>
    <col min="2814" max="2814" width="15.42578125" style="31" bestFit="1" customWidth="1"/>
    <col min="2815" max="2815" width="9.42578125" style="31" bestFit="1" customWidth="1"/>
    <col min="2816" max="2816" width="15.42578125" style="31" bestFit="1" customWidth="1"/>
    <col min="2817" max="2817" width="9.42578125" style="31" bestFit="1" customWidth="1"/>
    <col min="2818" max="3061" width="9.140625" style="31"/>
    <col min="3062" max="3062" width="19" style="31" customWidth="1"/>
    <col min="3063" max="3063" width="57.5703125" style="31" customWidth="1"/>
    <col min="3064" max="3064" width="20.140625" style="31" customWidth="1"/>
    <col min="3065" max="3066" width="17.5703125" style="31" bestFit="1" customWidth="1"/>
    <col min="3067" max="3067" width="16.42578125" style="31" bestFit="1" customWidth="1"/>
    <col min="3068" max="3068" width="15.5703125" style="31" bestFit="1" customWidth="1"/>
    <col min="3069" max="3069" width="11.85546875" style="31" bestFit="1" customWidth="1"/>
    <col min="3070" max="3070" width="15.42578125" style="31" bestFit="1" customWidth="1"/>
    <col min="3071" max="3071" width="9.42578125" style="31" bestFit="1" customWidth="1"/>
    <col min="3072" max="3072" width="15.42578125" style="31" bestFit="1" customWidth="1"/>
    <col min="3073" max="3073" width="9.42578125" style="31" bestFit="1" customWidth="1"/>
    <col min="3074" max="3317" width="9.140625" style="31"/>
    <col min="3318" max="3318" width="19" style="31" customWidth="1"/>
    <col min="3319" max="3319" width="57.5703125" style="31" customWidth="1"/>
    <col min="3320" max="3320" width="20.140625" style="31" customWidth="1"/>
    <col min="3321" max="3322" width="17.5703125" style="31" bestFit="1" customWidth="1"/>
    <col min="3323" max="3323" width="16.42578125" style="31" bestFit="1" customWidth="1"/>
    <col min="3324" max="3324" width="15.5703125" style="31" bestFit="1" customWidth="1"/>
    <col min="3325" max="3325" width="11.85546875" style="31" bestFit="1" customWidth="1"/>
    <col min="3326" max="3326" width="15.42578125" style="31" bestFit="1" customWidth="1"/>
    <col min="3327" max="3327" width="9.42578125" style="31" bestFit="1" customWidth="1"/>
    <col min="3328" max="3328" width="15.42578125" style="31" bestFit="1" customWidth="1"/>
    <col min="3329" max="3329" width="9.42578125" style="31" bestFit="1" customWidth="1"/>
    <col min="3330" max="3573" width="9.140625" style="31"/>
    <col min="3574" max="3574" width="19" style="31" customWidth="1"/>
    <col min="3575" max="3575" width="57.5703125" style="31" customWidth="1"/>
    <col min="3576" max="3576" width="20.140625" style="31" customWidth="1"/>
    <col min="3577" max="3578" width="17.5703125" style="31" bestFit="1" customWidth="1"/>
    <col min="3579" max="3579" width="16.42578125" style="31" bestFit="1" customWidth="1"/>
    <col min="3580" max="3580" width="15.5703125" style="31" bestFit="1" customWidth="1"/>
    <col min="3581" max="3581" width="11.85546875" style="31" bestFit="1" customWidth="1"/>
    <col min="3582" max="3582" width="15.42578125" style="31" bestFit="1" customWidth="1"/>
    <col min="3583" max="3583" width="9.42578125" style="31" bestFit="1" customWidth="1"/>
    <col min="3584" max="3584" width="15.42578125" style="31" bestFit="1" customWidth="1"/>
    <col min="3585" max="3585" width="9.42578125" style="31" bestFit="1" customWidth="1"/>
    <col min="3586" max="3829" width="9.140625" style="31"/>
    <col min="3830" max="3830" width="19" style="31" customWidth="1"/>
    <col min="3831" max="3831" width="57.5703125" style="31" customWidth="1"/>
    <col min="3832" max="3832" width="20.140625" style="31" customWidth="1"/>
    <col min="3833" max="3834" width="17.5703125" style="31" bestFit="1" customWidth="1"/>
    <col min="3835" max="3835" width="16.42578125" style="31" bestFit="1" customWidth="1"/>
    <col min="3836" max="3836" width="15.5703125" style="31" bestFit="1" customWidth="1"/>
    <col min="3837" max="3837" width="11.85546875" style="31" bestFit="1" customWidth="1"/>
    <col min="3838" max="3838" width="15.42578125" style="31" bestFit="1" customWidth="1"/>
    <col min="3839" max="3839" width="9.42578125" style="31" bestFit="1" customWidth="1"/>
    <col min="3840" max="3840" width="15.42578125" style="31" bestFit="1" customWidth="1"/>
    <col min="3841" max="3841" width="9.42578125" style="31" bestFit="1" customWidth="1"/>
    <col min="3842" max="4085" width="9.140625" style="31"/>
    <col min="4086" max="4086" width="19" style="31" customWidth="1"/>
    <col min="4087" max="4087" width="57.5703125" style="31" customWidth="1"/>
    <col min="4088" max="4088" width="20.140625" style="31" customWidth="1"/>
    <col min="4089" max="4090" width="17.5703125" style="31" bestFit="1" customWidth="1"/>
    <col min="4091" max="4091" width="16.42578125" style="31" bestFit="1" customWidth="1"/>
    <col min="4092" max="4092" width="15.5703125" style="31" bestFit="1" customWidth="1"/>
    <col min="4093" max="4093" width="11.85546875" style="31" bestFit="1" customWidth="1"/>
    <col min="4094" max="4094" width="15.42578125" style="31" bestFit="1" customWidth="1"/>
    <col min="4095" max="4095" width="9.42578125" style="31" bestFit="1" customWidth="1"/>
    <col min="4096" max="4096" width="15.42578125" style="31" bestFit="1" customWidth="1"/>
    <col min="4097" max="4097" width="9.42578125" style="31" bestFit="1" customWidth="1"/>
    <col min="4098" max="4341" width="9.140625" style="31"/>
    <col min="4342" max="4342" width="19" style="31" customWidth="1"/>
    <col min="4343" max="4343" width="57.5703125" style="31" customWidth="1"/>
    <col min="4344" max="4344" width="20.140625" style="31" customWidth="1"/>
    <col min="4345" max="4346" width="17.5703125" style="31" bestFit="1" customWidth="1"/>
    <col min="4347" max="4347" width="16.42578125" style="31" bestFit="1" customWidth="1"/>
    <col min="4348" max="4348" width="15.5703125" style="31" bestFit="1" customWidth="1"/>
    <col min="4349" max="4349" width="11.85546875" style="31" bestFit="1" customWidth="1"/>
    <col min="4350" max="4350" width="15.42578125" style="31" bestFit="1" customWidth="1"/>
    <col min="4351" max="4351" width="9.42578125" style="31" bestFit="1" customWidth="1"/>
    <col min="4352" max="4352" width="15.42578125" style="31" bestFit="1" customWidth="1"/>
    <col min="4353" max="4353" width="9.42578125" style="31" bestFit="1" customWidth="1"/>
    <col min="4354" max="4597" width="9.140625" style="31"/>
    <col min="4598" max="4598" width="19" style="31" customWidth="1"/>
    <col min="4599" max="4599" width="57.5703125" style="31" customWidth="1"/>
    <col min="4600" max="4600" width="20.140625" style="31" customWidth="1"/>
    <col min="4601" max="4602" width="17.5703125" style="31" bestFit="1" customWidth="1"/>
    <col min="4603" max="4603" width="16.42578125" style="31" bestFit="1" customWidth="1"/>
    <col min="4604" max="4604" width="15.5703125" style="31" bestFit="1" customWidth="1"/>
    <col min="4605" max="4605" width="11.85546875" style="31" bestFit="1" customWidth="1"/>
    <col min="4606" max="4606" width="15.42578125" style="31" bestFit="1" customWidth="1"/>
    <col min="4607" max="4607" width="9.42578125" style="31" bestFit="1" customWidth="1"/>
    <col min="4608" max="4608" width="15.42578125" style="31" bestFit="1" customWidth="1"/>
    <col min="4609" max="4609" width="9.42578125" style="31" bestFit="1" customWidth="1"/>
    <col min="4610" max="4853" width="9.140625" style="31"/>
    <col min="4854" max="4854" width="19" style="31" customWidth="1"/>
    <col min="4855" max="4855" width="57.5703125" style="31" customWidth="1"/>
    <col min="4856" max="4856" width="20.140625" style="31" customWidth="1"/>
    <col min="4857" max="4858" width="17.5703125" style="31" bestFit="1" customWidth="1"/>
    <col min="4859" max="4859" width="16.42578125" style="31" bestFit="1" customWidth="1"/>
    <col min="4860" max="4860" width="15.5703125" style="31" bestFit="1" customWidth="1"/>
    <col min="4861" max="4861" width="11.85546875" style="31" bestFit="1" customWidth="1"/>
    <col min="4862" max="4862" width="15.42578125" style="31" bestFit="1" customWidth="1"/>
    <col min="4863" max="4863" width="9.42578125" style="31" bestFit="1" customWidth="1"/>
    <col min="4864" max="4864" width="15.42578125" style="31" bestFit="1" customWidth="1"/>
    <col min="4865" max="4865" width="9.42578125" style="31" bestFit="1" customWidth="1"/>
    <col min="4866" max="5109" width="9.140625" style="31"/>
    <col min="5110" max="5110" width="19" style="31" customWidth="1"/>
    <col min="5111" max="5111" width="57.5703125" style="31" customWidth="1"/>
    <col min="5112" max="5112" width="20.140625" style="31" customWidth="1"/>
    <col min="5113" max="5114" width="17.5703125" style="31" bestFit="1" customWidth="1"/>
    <col min="5115" max="5115" width="16.42578125" style="31" bestFit="1" customWidth="1"/>
    <col min="5116" max="5116" width="15.5703125" style="31" bestFit="1" customWidth="1"/>
    <col min="5117" max="5117" width="11.85546875" style="31" bestFit="1" customWidth="1"/>
    <col min="5118" max="5118" width="15.42578125" style="31" bestFit="1" customWidth="1"/>
    <col min="5119" max="5119" width="9.42578125" style="31" bestFit="1" customWidth="1"/>
    <col min="5120" max="5120" width="15.42578125" style="31" bestFit="1" customWidth="1"/>
    <col min="5121" max="5121" width="9.42578125" style="31" bestFit="1" customWidth="1"/>
    <col min="5122" max="5365" width="9.140625" style="31"/>
    <col min="5366" max="5366" width="19" style="31" customWidth="1"/>
    <col min="5367" max="5367" width="57.5703125" style="31" customWidth="1"/>
    <col min="5368" max="5368" width="20.140625" style="31" customWidth="1"/>
    <col min="5369" max="5370" width="17.5703125" style="31" bestFit="1" customWidth="1"/>
    <col min="5371" max="5371" width="16.42578125" style="31" bestFit="1" customWidth="1"/>
    <col min="5372" max="5372" width="15.5703125" style="31" bestFit="1" customWidth="1"/>
    <col min="5373" max="5373" width="11.85546875" style="31" bestFit="1" customWidth="1"/>
    <col min="5374" max="5374" width="15.42578125" style="31" bestFit="1" customWidth="1"/>
    <col min="5375" max="5375" width="9.42578125" style="31" bestFit="1" customWidth="1"/>
    <col min="5376" max="5376" width="15.42578125" style="31" bestFit="1" customWidth="1"/>
    <col min="5377" max="5377" width="9.42578125" style="31" bestFit="1" customWidth="1"/>
    <col min="5378" max="5621" width="9.140625" style="31"/>
    <col min="5622" max="5622" width="19" style="31" customWidth="1"/>
    <col min="5623" max="5623" width="57.5703125" style="31" customWidth="1"/>
    <col min="5624" max="5624" width="20.140625" style="31" customWidth="1"/>
    <col min="5625" max="5626" width="17.5703125" style="31" bestFit="1" customWidth="1"/>
    <col min="5627" max="5627" width="16.42578125" style="31" bestFit="1" customWidth="1"/>
    <col min="5628" max="5628" width="15.5703125" style="31" bestFit="1" customWidth="1"/>
    <col min="5629" max="5629" width="11.85546875" style="31" bestFit="1" customWidth="1"/>
    <col min="5630" max="5630" width="15.42578125" style="31" bestFit="1" customWidth="1"/>
    <col min="5631" max="5631" width="9.42578125" style="31" bestFit="1" customWidth="1"/>
    <col min="5632" max="5632" width="15.42578125" style="31" bestFit="1" customWidth="1"/>
    <col min="5633" max="5633" width="9.42578125" style="31" bestFit="1" customWidth="1"/>
    <col min="5634" max="5877" width="9.140625" style="31"/>
    <col min="5878" max="5878" width="19" style="31" customWidth="1"/>
    <col min="5879" max="5879" width="57.5703125" style="31" customWidth="1"/>
    <col min="5880" max="5880" width="20.140625" style="31" customWidth="1"/>
    <col min="5881" max="5882" width="17.5703125" style="31" bestFit="1" customWidth="1"/>
    <col min="5883" max="5883" width="16.42578125" style="31" bestFit="1" customWidth="1"/>
    <col min="5884" max="5884" width="15.5703125" style="31" bestFit="1" customWidth="1"/>
    <col min="5885" max="5885" width="11.85546875" style="31" bestFit="1" customWidth="1"/>
    <col min="5886" max="5886" width="15.42578125" style="31" bestFit="1" customWidth="1"/>
    <col min="5887" max="5887" width="9.42578125" style="31" bestFit="1" customWidth="1"/>
    <col min="5888" max="5888" width="15.42578125" style="31" bestFit="1" customWidth="1"/>
    <col min="5889" max="5889" width="9.42578125" style="31" bestFit="1" customWidth="1"/>
    <col min="5890" max="6133" width="9.140625" style="31"/>
    <col min="6134" max="6134" width="19" style="31" customWidth="1"/>
    <col min="6135" max="6135" width="57.5703125" style="31" customWidth="1"/>
    <col min="6136" max="6136" width="20.140625" style="31" customWidth="1"/>
    <col min="6137" max="6138" width="17.5703125" style="31" bestFit="1" customWidth="1"/>
    <col min="6139" max="6139" width="16.42578125" style="31" bestFit="1" customWidth="1"/>
    <col min="6140" max="6140" width="15.5703125" style="31" bestFit="1" customWidth="1"/>
    <col min="6141" max="6141" width="11.85546875" style="31" bestFit="1" customWidth="1"/>
    <col min="6142" max="6142" width="15.42578125" style="31" bestFit="1" customWidth="1"/>
    <col min="6143" max="6143" width="9.42578125" style="31" bestFit="1" customWidth="1"/>
    <col min="6144" max="6144" width="15.42578125" style="31" bestFit="1" customWidth="1"/>
    <col min="6145" max="6145" width="9.42578125" style="31" bestFit="1" customWidth="1"/>
    <col min="6146" max="6389" width="9.140625" style="31"/>
    <col min="6390" max="6390" width="19" style="31" customWidth="1"/>
    <col min="6391" max="6391" width="57.5703125" style="31" customWidth="1"/>
    <col min="6392" max="6392" width="20.140625" style="31" customWidth="1"/>
    <col min="6393" max="6394" width="17.5703125" style="31" bestFit="1" customWidth="1"/>
    <col min="6395" max="6395" width="16.42578125" style="31" bestFit="1" customWidth="1"/>
    <col min="6396" max="6396" width="15.5703125" style="31" bestFit="1" customWidth="1"/>
    <col min="6397" max="6397" width="11.85546875" style="31" bestFit="1" customWidth="1"/>
    <col min="6398" max="6398" width="15.42578125" style="31" bestFit="1" customWidth="1"/>
    <col min="6399" max="6399" width="9.42578125" style="31" bestFit="1" customWidth="1"/>
    <col min="6400" max="6400" width="15.42578125" style="31" bestFit="1" customWidth="1"/>
    <col min="6401" max="6401" width="9.42578125" style="31" bestFit="1" customWidth="1"/>
    <col min="6402" max="6645" width="9.140625" style="31"/>
    <col min="6646" max="6646" width="19" style="31" customWidth="1"/>
    <col min="6647" max="6647" width="57.5703125" style="31" customWidth="1"/>
    <col min="6648" max="6648" width="20.140625" style="31" customWidth="1"/>
    <col min="6649" max="6650" width="17.5703125" style="31" bestFit="1" customWidth="1"/>
    <col min="6651" max="6651" width="16.42578125" style="31" bestFit="1" customWidth="1"/>
    <col min="6652" max="6652" width="15.5703125" style="31" bestFit="1" customWidth="1"/>
    <col min="6653" max="6653" width="11.85546875" style="31" bestFit="1" customWidth="1"/>
    <col min="6654" max="6654" width="15.42578125" style="31" bestFit="1" customWidth="1"/>
    <col min="6655" max="6655" width="9.42578125" style="31" bestFit="1" customWidth="1"/>
    <col min="6656" max="6656" width="15.42578125" style="31" bestFit="1" customWidth="1"/>
    <col min="6657" max="6657" width="9.42578125" style="31" bestFit="1" customWidth="1"/>
    <col min="6658" max="6901" width="9.140625" style="31"/>
    <col min="6902" max="6902" width="19" style="31" customWidth="1"/>
    <col min="6903" max="6903" width="57.5703125" style="31" customWidth="1"/>
    <col min="6904" max="6904" width="20.140625" style="31" customWidth="1"/>
    <col min="6905" max="6906" width="17.5703125" style="31" bestFit="1" customWidth="1"/>
    <col min="6907" max="6907" width="16.42578125" style="31" bestFit="1" customWidth="1"/>
    <col min="6908" max="6908" width="15.5703125" style="31" bestFit="1" customWidth="1"/>
    <col min="6909" max="6909" width="11.85546875" style="31" bestFit="1" customWidth="1"/>
    <col min="6910" max="6910" width="15.42578125" style="31" bestFit="1" customWidth="1"/>
    <col min="6911" max="6911" width="9.42578125" style="31" bestFit="1" customWidth="1"/>
    <col min="6912" max="6912" width="15.42578125" style="31" bestFit="1" customWidth="1"/>
    <col min="6913" max="6913" width="9.42578125" style="31" bestFit="1" customWidth="1"/>
    <col min="6914" max="7157" width="9.140625" style="31"/>
    <col min="7158" max="7158" width="19" style="31" customWidth="1"/>
    <col min="7159" max="7159" width="57.5703125" style="31" customWidth="1"/>
    <col min="7160" max="7160" width="20.140625" style="31" customWidth="1"/>
    <col min="7161" max="7162" width="17.5703125" style="31" bestFit="1" customWidth="1"/>
    <col min="7163" max="7163" width="16.42578125" style="31" bestFit="1" customWidth="1"/>
    <col min="7164" max="7164" width="15.5703125" style="31" bestFit="1" customWidth="1"/>
    <col min="7165" max="7165" width="11.85546875" style="31" bestFit="1" customWidth="1"/>
    <col min="7166" max="7166" width="15.42578125" style="31" bestFit="1" customWidth="1"/>
    <col min="7167" max="7167" width="9.42578125" style="31" bestFit="1" customWidth="1"/>
    <col min="7168" max="7168" width="15.42578125" style="31" bestFit="1" customWidth="1"/>
    <col min="7169" max="7169" width="9.42578125" style="31" bestFit="1" customWidth="1"/>
    <col min="7170" max="7413" width="9.140625" style="31"/>
    <col min="7414" max="7414" width="19" style="31" customWidth="1"/>
    <col min="7415" max="7415" width="57.5703125" style="31" customWidth="1"/>
    <col min="7416" max="7416" width="20.140625" style="31" customWidth="1"/>
    <col min="7417" max="7418" width="17.5703125" style="31" bestFit="1" customWidth="1"/>
    <col min="7419" max="7419" width="16.42578125" style="31" bestFit="1" customWidth="1"/>
    <col min="7420" max="7420" width="15.5703125" style="31" bestFit="1" customWidth="1"/>
    <col min="7421" max="7421" width="11.85546875" style="31" bestFit="1" customWidth="1"/>
    <col min="7422" max="7422" width="15.42578125" style="31" bestFit="1" customWidth="1"/>
    <col min="7423" max="7423" width="9.42578125" style="31" bestFit="1" customWidth="1"/>
    <col min="7424" max="7424" width="15.42578125" style="31" bestFit="1" customWidth="1"/>
    <col min="7425" max="7425" width="9.42578125" style="31" bestFit="1" customWidth="1"/>
    <col min="7426" max="7669" width="9.140625" style="31"/>
    <col min="7670" max="7670" width="19" style="31" customWidth="1"/>
    <col min="7671" max="7671" width="57.5703125" style="31" customWidth="1"/>
    <col min="7672" max="7672" width="20.140625" style="31" customWidth="1"/>
    <col min="7673" max="7674" width="17.5703125" style="31" bestFit="1" customWidth="1"/>
    <col min="7675" max="7675" width="16.42578125" style="31" bestFit="1" customWidth="1"/>
    <col min="7676" max="7676" width="15.5703125" style="31" bestFit="1" customWidth="1"/>
    <col min="7677" max="7677" width="11.85546875" style="31" bestFit="1" customWidth="1"/>
    <col min="7678" max="7678" width="15.42578125" style="31" bestFit="1" customWidth="1"/>
    <col min="7679" max="7679" width="9.42578125" style="31" bestFit="1" customWidth="1"/>
    <col min="7680" max="7680" width="15.42578125" style="31" bestFit="1" customWidth="1"/>
    <col min="7681" max="7681" width="9.42578125" style="31" bestFit="1" customWidth="1"/>
    <col min="7682" max="7925" width="9.140625" style="31"/>
    <col min="7926" max="7926" width="19" style="31" customWidth="1"/>
    <col min="7927" max="7927" width="57.5703125" style="31" customWidth="1"/>
    <col min="7928" max="7928" width="20.140625" style="31" customWidth="1"/>
    <col min="7929" max="7930" width="17.5703125" style="31" bestFit="1" customWidth="1"/>
    <col min="7931" max="7931" width="16.42578125" style="31" bestFit="1" customWidth="1"/>
    <col min="7932" max="7932" width="15.5703125" style="31" bestFit="1" customWidth="1"/>
    <col min="7933" max="7933" width="11.85546875" style="31" bestFit="1" customWidth="1"/>
    <col min="7934" max="7934" width="15.42578125" style="31" bestFit="1" customWidth="1"/>
    <col min="7935" max="7935" width="9.42578125" style="31" bestFit="1" customWidth="1"/>
    <col min="7936" max="7936" width="15.42578125" style="31" bestFit="1" customWidth="1"/>
    <col min="7937" max="7937" width="9.42578125" style="31" bestFit="1" customWidth="1"/>
    <col min="7938" max="8181" width="9.140625" style="31"/>
    <col min="8182" max="8182" width="19" style="31" customWidth="1"/>
    <col min="8183" max="8183" width="57.5703125" style="31" customWidth="1"/>
    <col min="8184" max="8184" width="20.140625" style="31" customWidth="1"/>
    <col min="8185" max="8186" width="17.5703125" style="31" bestFit="1" customWidth="1"/>
    <col min="8187" max="8187" width="16.42578125" style="31" bestFit="1" customWidth="1"/>
    <col min="8188" max="8188" width="15.5703125" style="31" bestFit="1" customWidth="1"/>
    <col min="8189" max="8189" width="11.85546875" style="31" bestFit="1" customWidth="1"/>
    <col min="8190" max="8190" width="15.42578125" style="31" bestFit="1" customWidth="1"/>
    <col min="8191" max="8191" width="9.42578125" style="31" bestFit="1" customWidth="1"/>
    <col min="8192" max="8192" width="15.42578125" style="31" bestFit="1" customWidth="1"/>
    <col min="8193" max="8193" width="9.42578125" style="31" bestFit="1" customWidth="1"/>
    <col min="8194" max="8437" width="9.140625" style="31"/>
    <col min="8438" max="8438" width="19" style="31" customWidth="1"/>
    <col min="8439" max="8439" width="57.5703125" style="31" customWidth="1"/>
    <col min="8440" max="8440" width="20.140625" style="31" customWidth="1"/>
    <col min="8441" max="8442" width="17.5703125" style="31" bestFit="1" customWidth="1"/>
    <col min="8443" max="8443" width="16.42578125" style="31" bestFit="1" customWidth="1"/>
    <col min="8444" max="8444" width="15.5703125" style="31" bestFit="1" customWidth="1"/>
    <col min="8445" max="8445" width="11.85546875" style="31" bestFit="1" customWidth="1"/>
    <col min="8446" max="8446" width="15.42578125" style="31" bestFit="1" customWidth="1"/>
    <col min="8447" max="8447" width="9.42578125" style="31" bestFit="1" customWidth="1"/>
    <col min="8448" max="8448" width="15.42578125" style="31" bestFit="1" customWidth="1"/>
    <col min="8449" max="8449" width="9.42578125" style="31" bestFit="1" customWidth="1"/>
    <col min="8450" max="8693" width="9.140625" style="31"/>
    <col min="8694" max="8694" width="19" style="31" customWidth="1"/>
    <col min="8695" max="8695" width="57.5703125" style="31" customWidth="1"/>
    <col min="8696" max="8696" width="20.140625" style="31" customWidth="1"/>
    <col min="8697" max="8698" width="17.5703125" style="31" bestFit="1" customWidth="1"/>
    <col min="8699" max="8699" width="16.42578125" style="31" bestFit="1" customWidth="1"/>
    <col min="8700" max="8700" width="15.5703125" style="31" bestFit="1" customWidth="1"/>
    <col min="8701" max="8701" width="11.85546875" style="31" bestFit="1" customWidth="1"/>
    <col min="8702" max="8702" width="15.42578125" style="31" bestFit="1" customWidth="1"/>
    <col min="8703" max="8703" width="9.42578125" style="31" bestFit="1" customWidth="1"/>
    <col min="8704" max="8704" width="15.42578125" style="31" bestFit="1" customWidth="1"/>
    <col min="8705" max="8705" width="9.42578125" style="31" bestFit="1" customWidth="1"/>
    <col min="8706" max="8949" width="9.140625" style="31"/>
    <col min="8950" max="8950" width="19" style="31" customWidth="1"/>
    <col min="8951" max="8951" width="57.5703125" style="31" customWidth="1"/>
    <col min="8952" max="8952" width="20.140625" style="31" customWidth="1"/>
    <col min="8953" max="8954" width="17.5703125" style="31" bestFit="1" customWidth="1"/>
    <col min="8955" max="8955" width="16.42578125" style="31" bestFit="1" customWidth="1"/>
    <col min="8956" max="8956" width="15.5703125" style="31" bestFit="1" customWidth="1"/>
    <col min="8957" max="8957" width="11.85546875" style="31" bestFit="1" customWidth="1"/>
    <col min="8958" max="8958" width="15.42578125" style="31" bestFit="1" customWidth="1"/>
    <col min="8959" max="8959" width="9.42578125" style="31" bestFit="1" customWidth="1"/>
    <col min="8960" max="8960" width="15.42578125" style="31" bestFit="1" customWidth="1"/>
    <col min="8961" max="8961" width="9.42578125" style="31" bestFit="1" customWidth="1"/>
    <col min="8962" max="9205" width="9.140625" style="31"/>
    <col min="9206" max="9206" width="19" style="31" customWidth="1"/>
    <col min="9207" max="9207" width="57.5703125" style="31" customWidth="1"/>
    <col min="9208" max="9208" width="20.140625" style="31" customWidth="1"/>
    <col min="9209" max="9210" width="17.5703125" style="31" bestFit="1" customWidth="1"/>
    <col min="9211" max="9211" width="16.42578125" style="31" bestFit="1" customWidth="1"/>
    <col min="9212" max="9212" width="15.5703125" style="31" bestFit="1" customWidth="1"/>
    <col min="9213" max="9213" width="11.85546875" style="31" bestFit="1" customWidth="1"/>
    <col min="9214" max="9214" width="15.42578125" style="31" bestFit="1" customWidth="1"/>
    <col min="9215" max="9215" width="9.42578125" style="31" bestFit="1" customWidth="1"/>
    <col min="9216" max="9216" width="15.42578125" style="31" bestFit="1" customWidth="1"/>
    <col min="9217" max="9217" width="9.42578125" style="31" bestFit="1" customWidth="1"/>
    <col min="9218" max="9461" width="9.140625" style="31"/>
    <col min="9462" max="9462" width="19" style="31" customWidth="1"/>
    <col min="9463" max="9463" width="57.5703125" style="31" customWidth="1"/>
    <col min="9464" max="9464" width="20.140625" style="31" customWidth="1"/>
    <col min="9465" max="9466" width="17.5703125" style="31" bestFit="1" customWidth="1"/>
    <col min="9467" max="9467" width="16.42578125" style="31" bestFit="1" customWidth="1"/>
    <col min="9468" max="9468" width="15.5703125" style="31" bestFit="1" customWidth="1"/>
    <col min="9469" max="9469" width="11.85546875" style="31" bestFit="1" customWidth="1"/>
    <col min="9470" max="9470" width="15.42578125" style="31" bestFit="1" customWidth="1"/>
    <col min="9471" max="9471" width="9.42578125" style="31" bestFit="1" customWidth="1"/>
    <col min="9472" max="9472" width="15.42578125" style="31" bestFit="1" customWidth="1"/>
    <col min="9473" max="9473" width="9.42578125" style="31" bestFit="1" customWidth="1"/>
    <col min="9474" max="9717" width="9.140625" style="31"/>
    <col min="9718" max="9718" width="19" style="31" customWidth="1"/>
    <col min="9719" max="9719" width="57.5703125" style="31" customWidth="1"/>
    <col min="9720" max="9720" width="20.140625" style="31" customWidth="1"/>
    <col min="9721" max="9722" width="17.5703125" style="31" bestFit="1" customWidth="1"/>
    <col min="9723" max="9723" width="16.42578125" style="31" bestFit="1" customWidth="1"/>
    <col min="9724" max="9724" width="15.5703125" style="31" bestFit="1" customWidth="1"/>
    <col min="9725" max="9725" width="11.85546875" style="31" bestFit="1" customWidth="1"/>
    <col min="9726" max="9726" width="15.42578125" style="31" bestFit="1" customWidth="1"/>
    <col min="9727" max="9727" width="9.42578125" style="31" bestFit="1" customWidth="1"/>
    <col min="9728" max="9728" width="15.42578125" style="31" bestFit="1" customWidth="1"/>
    <col min="9729" max="9729" width="9.42578125" style="31" bestFit="1" customWidth="1"/>
    <col min="9730" max="9973" width="9.140625" style="31"/>
    <col min="9974" max="9974" width="19" style="31" customWidth="1"/>
    <col min="9975" max="9975" width="57.5703125" style="31" customWidth="1"/>
    <col min="9976" max="9976" width="20.140625" style="31" customWidth="1"/>
    <col min="9977" max="9978" width="17.5703125" style="31" bestFit="1" customWidth="1"/>
    <col min="9979" max="9979" width="16.42578125" style="31" bestFit="1" customWidth="1"/>
    <col min="9980" max="9980" width="15.5703125" style="31" bestFit="1" customWidth="1"/>
    <col min="9981" max="9981" width="11.85546875" style="31" bestFit="1" customWidth="1"/>
    <col min="9982" max="9982" width="15.42578125" style="31" bestFit="1" customWidth="1"/>
    <col min="9983" max="9983" width="9.42578125" style="31" bestFit="1" customWidth="1"/>
    <col min="9984" max="9984" width="15.42578125" style="31" bestFit="1" customWidth="1"/>
    <col min="9985" max="9985" width="9.42578125" style="31" bestFit="1" customWidth="1"/>
    <col min="9986" max="10229" width="9.140625" style="31"/>
    <col min="10230" max="10230" width="19" style="31" customWidth="1"/>
    <col min="10231" max="10231" width="57.5703125" style="31" customWidth="1"/>
    <col min="10232" max="10232" width="20.140625" style="31" customWidth="1"/>
    <col min="10233" max="10234" width="17.5703125" style="31" bestFit="1" customWidth="1"/>
    <col min="10235" max="10235" width="16.42578125" style="31" bestFit="1" customWidth="1"/>
    <col min="10236" max="10236" width="15.5703125" style="31" bestFit="1" customWidth="1"/>
    <col min="10237" max="10237" width="11.85546875" style="31" bestFit="1" customWidth="1"/>
    <col min="10238" max="10238" width="15.42578125" style="31" bestFit="1" customWidth="1"/>
    <col min="10239" max="10239" width="9.42578125" style="31" bestFit="1" customWidth="1"/>
    <col min="10240" max="10240" width="15.42578125" style="31" bestFit="1" customWidth="1"/>
    <col min="10241" max="10241" width="9.42578125" style="31" bestFit="1" customWidth="1"/>
    <col min="10242" max="10485" width="9.140625" style="31"/>
    <col min="10486" max="10486" width="19" style="31" customWidth="1"/>
    <col min="10487" max="10487" width="57.5703125" style="31" customWidth="1"/>
    <col min="10488" max="10488" width="20.140625" style="31" customWidth="1"/>
    <col min="10489" max="10490" width="17.5703125" style="31" bestFit="1" customWidth="1"/>
    <col min="10491" max="10491" width="16.42578125" style="31" bestFit="1" customWidth="1"/>
    <col min="10492" max="10492" width="15.5703125" style="31" bestFit="1" customWidth="1"/>
    <col min="10493" max="10493" width="11.85546875" style="31" bestFit="1" customWidth="1"/>
    <col min="10494" max="10494" width="15.42578125" style="31" bestFit="1" customWidth="1"/>
    <col min="10495" max="10495" width="9.42578125" style="31" bestFit="1" customWidth="1"/>
    <col min="10496" max="10496" width="15.42578125" style="31" bestFit="1" customWidth="1"/>
    <col min="10497" max="10497" width="9.42578125" style="31" bestFit="1" customWidth="1"/>
    <col min="10498" max="10741" width="9.140625" style="31"/>
    <col min="10742" max="10742" width="19" style="31" customWidth="1"/>
    <col min="10743" max="10743" width="57.5703125" style="31" customWidth="1"/>
    <col min="10744" max="10744" width="20.140625" style="31" customWidth="1"/>
    <col min="10745" max="10746" width="17.5703125" style="31" bestFit="1" customWidth="1"/>
    <col min="10747" max="10747" width="16.42578125" style="31" bestFit="1" customWidth="1"/>
    <col min="10748" max="10748" width="15.5703125" style="31" bestFit="1" customWidth="1"/>
    <col min="10749" max="10749" width="11.85546875" style="31" bestFit="1" customWidth="1"/>
    <col min="10750" max="10750" width="15.42578125" style="31" bestFit="1" customWidth="1"/>
    <col min="10751" max="10751" width="9.42578125" style="31" bestFit="1" customWidth="1"/>
    <col min="10752" max="10752" width="15.42578125" style="31" bestFit="1" customWidth="1"/>
    <col min="10753" max="10753" width="9.42578125" style="31" bestFit="1" customWidth="1"/>
    <col min="10754" max="10997" width="9.140625" style="31"/>
    <col min="10998" max="10998" width="19" style="31" customWidth="1"/>
    <col min="10999" max="10999" width="57.5703125" style="31" customWidth="1"/>
    <col min="11000" max="11000" width="20.140625" style="31" customWidth="1"/>
    <col min="11001" max="11002" width="17.5703125" style="31" bestFit="1" customWidth="1"/>
    <col min="11003" max="11003" width="16.42578125" style="31" bestFit="1" customWidth="1"/>
    <col min="11004" max="11004" width="15.5703125" style="31" bestFit="1" customWidth="1"/>
    <col min="11005" max="11005" width="11.85546875" style="31" bestFit="1" customWidth="1"/>
    <col min="11006" max="11006" width="15.42578125" style="31" bestFit="1" customWidth="1"/>
    <col min="11007" max="11007" width="9.42578125" style="31" bestFit="1" customWidth="1"/>
    <col min="11008" max="11008" width="15.42578125" style="31" bestFit="1" customWidth="1"/>
    <col min="11009" max="11009" width="9.42578125" style="31" bestFit="1" customWidth="1"/>
    <col min="11010" max="11253" width="9.140625" style="31"/>
    <col min="11254" max="11254" width="19" style="31" customWidth="1"/>
    <col min="11255" max="11255" width="57.5703125" style="31" customWidth="1"/>
    <col min="11256" max="11256" width="20.140625" style="31" customWidth="1"/>
    <col min="11257" max="11258" width="17.5703125" style="31" bestFit="1" customWidth="1"/>
    <col min="11259" max="11259" width="16.42578125" style="31" bestFit="1" customWidth="1"/>
    <col min="11260" max="11260" width="15.5703125" style="31" bestFit="1" customWidth="1"/>
    <col min="11261" max="11261" width="11.85546875" style="31" bestFit="1" customWidth="1"/>
    <col min="11262" max="11262" width="15.42578125" style="31" bestFit="1" customWidth="1"/>
    <col min="11263" max="11263" width="9.42578125" style="31" bestFit="1" customWidth="1"/>
    <col min="11264" max="11264" width="15.42578125" style="31" bestFit="1" customWidth="1"/>
    <col min="11265" max="11265" width="9.42578125" style="31" bestFit="1" customWidth="1"/>
    <col min="11266" max="11509" width="9.140625" style="31"/>
    <col min="11510" max="11510" width="19" style="31" customWidth="1"/>
    <col min="11511" max="11511" width="57.5703125" style="31" customWidth="1"/>
    <col min="11512" max="11512" width="20.140625" style="31" customWidth="1"/>
    <col min="11513" max="11514" width="17.5703125" style="31" bestFit="1" customWidth="1"/>
    <col min="11515" max="11515" width="16.42578125" style="31" bestFit="1" customWidth="1"/>
    <col min="11516" max="11516" width="15.5703125" style="31" bestFit="1" customWidth="1"/>
    <col min="11517" max="11517" width="11.85546875" style="31" bestFit="1" customWidth="1"/>
    <col min="11518" max="11518" width="15.42578125" style="31" bestFit="1" customWidth="1"/>
    <col min="11519" max="11519" width="9.42578125" style="31" bestFit="1" customWidth="1"/>
    <col min="11520" max="11520" width="15.42578125" style="31" bestFit="1" customWidth="1"/>
    <col min="11521" max="11521" width="9.42578125" style="31" bestFit="1" customWidth="1"/>
    <col min="11522" max="11765" width="9.140625" style="31"/>
    <col min="11766" max="11766" width="19" style="31" customWidth="1"/>
    <col min="11767" max="11767" width="57.5703125" style="31" customWidth="1"/>
    <col min="11768" max="11768" width="20.140625" style="31" customWidth="1"/>
    <col min="11769" max="11770" width="17.5703125" style="31" bestFit="1" customWidth="1"/>
    <col min="11771" max="11771" width="16.42578125" style="31" bestFit="1" customWidth="1"/>
    <col min="11772" max="11772" width="15.5703125" style="31" bestFit="1" customWidth="1"/>
    <col min="11773" max="11773" width="11.85546875" style="31" bestFit="1" customWidth="1"/>
    <col min="11774" max="11774" width="15.42578125" style="31" bestFit="1" customWidth="1"/>
    <col min="11775" max="11775" width="9.42578125" style="31" bestFit="1" customWidth="1"/>
    <col min="11776" max="11776" width="15.42578125" style="31" bestFit="1" customWidth="1"/>
    <col min="11777" max="11777" width="9.42578125" style="31" bestFit="1" customWidth="1"/>
    <col min="11778" max="12021" width="9.140625" style="31"/>
    <col min="12022" max="12022" width="19" style="31" customWidth="1"/>
    <col min="12023" max="12023" width="57.5703125" style="31" customWidth="1"/>
    <col min="12024" max="12024" width="20.140625" style="31" customWidth="1"/>
    <col min="12025" max="12026" width="17.5703125" style="31" bestFit="1" customWidth="1"/>
    <col min="12027" max="12027" width="16.42578125" style="31" bestFit="1" customWidth="1"/>
    <col min="12028" max="12028" width="15.5703125" style="31" bestFit="1" customWidth="1"/>
    <col min="12029" max="12029" width="11.85546875" style="31" bestFit="1" customWidth="1"/>
    <col min="12030" max="12030" width="15.42578125" style="31" bestFit="1" customWidth="1"/>
    <col min="12031" max="12031" width="9.42578125" style="31" bestFit="1" customWidth="1"/>
    <col min="12032" max="12032" width="15.42578125" style="31" bestFit="1" customWidth="1"/>
    <col min="12033" max="12033" width="9.42578125" style="31" bestFit="1" customWidth="1"/>
    <col min="12034" max="12277" width="9.140625" style="31"/>
    <col min="12278" max="12278" width="19" style="31" customWidth="1"/>
    <col min="12279" max="12279" width="57.5703125" style="31" customWidth="1"/>
    <col min="12280" max="12280" width="20.140625" style="31" customWidth="1"/>
    <col min="12281" max="12282" width="17.5703125" style="31" bestFit="1" customWidth="1"/>
    <col min="12283" max="12283" width="16.42578125" style="31" bestFit="1" customWidth="1"/>
    <col min="12284" max="12284" width="15.5703125" style="31" bestFit="1" customWidth="1"/>
    <col min="12285" max="12285" width="11.85546875" style="31" bestFit="1" customWidth="1"/>
    <col min="12286" max="12286" width="15.42578125" style="31" bestFit="1" customWidth="1"/>
    <col min="12287" max="12287" width="9.42578125" style="31" bestFit="1" customWidth="1"/>
    <col min="12288" max="12288" width="15.42578125" style="31" bestFit="1" customWidth="1"/>
    <col min="12289" max="12289" width="9.42578125" style="31" bestFit="1" customWidth="1"/>
    <col min="12290" max="12533" width="9.140625" style="31"/>
    <col min="12534" max="12534" width="19" style="31" customWidth="1"/>
    <col min="12535" max="12535" width="57.5703125" style="31" customWidth="1"/>
    <col min="12536" max="12536" width="20.140625" style="31" customWidth="1"/>
    <col min="12537" max="12538" width="17.5703125" style="31" bestFit="1" customWidth="1"/>
    <col min="12539" max="12539" width="16.42578125" style="31" bestFit="1" customWidth="1"/>
    <col min="12540" max="12540" width="15.5703125" style="31" bestFit="1" customWidth="1"/>
    <col min="12541" max="12541" width="11.85546875" style="31" bestFit="1" customWidth="1"/>
    <col min="12542" max="12542" width="15.42578125" style="31" bestFit="1" customWidth="1"/>
    <col min="12543" max="12543" width="9.42578125" style="31" bestFit="1" customWidth="1"/>
    <col min="12544" max="12544" width="15.42578125" style="31" bestFit="1" customWidth="1"/>
    <col min="12545" max="12545" width="9.42578125" style="31" bestFit="1" customWidth="1"/>
    <col min="12546" max="12789" width="9.140625" style="31"/>
    <col min="12790" max="12790" width="19" style="31" customWidth="1"/>
    <col min="12791" max="12791" width="57.5703125" style="31" customWidth="1"/>
    <col min="12792" max="12792" width="20.140625" style="31" customWidth="1"/>
    <col min="12793" max="12794" width="17.5703125" style="31" bestFit="1" customWidth="1"/>
    <col min="12795" max="12795" width="16.42578125" style="31" bestFit="1" customWidth="1"/>
    <col min="12796" max="12796" width="15.5703125" style="31" bestFit="1" customWidth="1"/>
    <col min="12797" max="12797" width="11.85546875" style="31" bestFit="1" customWidth="1"/>
    <col min="12798" max="12798" width="15.42578125" style="31" bestFit="1" customWidth="1"/>
    <col min="12799" max="12799" width="9.42578125" style="31" bestFit="1" customWidth="1"/>
    <col min="12800" max="12800" width="15.42578125" style="31" bestFit="1" customWidth="1"/>
    <col min="12801" max="12801" width="9.42578125" style="31" bestFit="1" customWidth="1"/>
    <col min="12802" max="13045" width="9.140625" style="31"/>
    <col min="13046" max="13046" width="19" style="31" customWidth="1"/>
    <col min="13047" max="13047" width="57.5703125" style="31" customWidth="1"/>
    <col min="13048" max="13048" width="20.140625" style="31" customWidth="1"/>
    <col min="13049" max="13050" width="17.5703125" style="31" bestFit="1" customWidth="1"/>
    <col min="13051" max="13051" width="16.42578125" style="31" bestFit="1" customWidth="1"/>
    <col min="13052" max="13052" width="15.5703125" style="31" bestFit="1" customWidth="1"/>
    <col min="13053" max="13053" width="11.85546875" style="31" bestFit="1" customWidth="1"/>
    <col min="13054" max="13054" width="15.42578125" style="31" bestFit="1" customWidth="1"/>
    <col min="13055" max="13055" width="9.42578125" style="31" bestFit="1" customWidth="1"/>
    <col min="13056" max="13056" width="15.42578125" style="31" bestFit="1" customWidth="1"/>
    <col min="13057" max="13057" width="9.42578125" style="31" bestFit="1" customWidth="1"/>
    <col min="13058" max="13301" width="9.140625" style="31"/>
    <col min="13302" max="13302" width="19" style="31" customWidth="1"/>
    <col min="13303" max="13303" width="57.5703125" style="31" customWidth="1"/>
    <col min="13304" max="13304" width="20.140625" style="31" customWidth="1"/>
    <col min="13305" max="13306" width="17.5703125" style="31" bestFit="1" customWidth="1"/>
    <col min="13307" max="13307" width="16.42578125" style="31" bestFit="1" customWidth="1"/>
    <col min="13308" max="13308" width="15.5703125" style="31" bestFit="1" customWidth="1"/>
    <col min="13309" max="13309" width="11.85546875" style="31" bestFit="1" customWidth="1"/>
    <col min="13310" max="13310" width="15.42578125" style="31" bestFit="1" customWidth="1"/>
    <col min="13311" max="13311" width="9.42578125" style="31" bestFit="1" customWidth="1"/>
    <col min="13312" max="13312" width="15.42578125" style="31" bestFit="1" customWidth="1"/>
    <col min="13313" max="13313" width="9.42578125" style="31" bestFit="1" customWidth="1"/>
    <col min="13314" max="13557" width="9.140625" style="31"/>
    <col min="13558" max="13558" width="19" style="31" customWidth="1"/>
    <col min="13559" max="13559" width="57.5703125" style="31" customWidth="1"/>
    <col min="13560" max="13560" width="20.140625" style="31" customWidth="1"/>
    <col min="13561" max="13562" width="17.5703125" style="31" bestFit="1" customWidth="1"/>
    <col min="13563" max="13563" width="16.42578125" style="31" bestFit="1" customWidth="1"/>
    <col min="13564" max="13564" width="15.5703125" style="31" bestFit="1" customWidth="1"/>
    <col min="13565" max="13565" width="11.85546875" style="31" bestFit="1" customWidth="1"/>
    <col min="13566" max="13566" width="15.42578125" style="31" bestFit="1" customWidth="1"/>
    <col min="13567" max="13567" width="9.42578125" style="31" bestFit="1" customWidth="1"/>
    <col min="13568" max="13568" width="15.42578125" style="31" bestFit="1" customWidth="1"/>
    <col min="13569" max="13569" width="9.42578125" style="31" bestFit="1" customWidth="1"/>
    <col min="13570" max="13813" width="9.140625" style="31"/>
    <col min="13814" max="13814" width="19" style="31" customWidth="1"/>
    <col min="13815" max="13815" width="57.5703125" style="31" customWidth="1"/>
    <col min="13816" max="13816" width="20.140625" style="31" customWidth="1"/>
    <col min="13817" max="13818" width="17.5703125" style="31" bestFit="1" customWidth="1"/>
    <col min="13819" max="13819" width="16.42578125" style="31" bestFit="1" customWidth="1"/>
    <col min="13820" max="13820" width="15.5703125" style="31" bestFit="1" customWidth="1"/>
    <col min="13821" max="13821" width="11.85546875" style="31" bestFit="1" customWidth="1"/>
    <col min="13822" max="13822" width="15.42578125" style="31" bestFit="1" customWidth="1"/>
    <col min="13823" max="13823" width="9.42578125" style="31" bestFit="1" customWidth="1"/>
    <col min="13824" max="13824" width="15.42578125" style="31" bestFit="1" customWidth="1"/>
    <col min="13825" max="13825" width="9.42578125" style="31" bestFit="1" customWidth="1"/>
    <col min="13826" max="14069" width="9.140625" style="31"/>
    <col min="14070" max="14070" width="19" style="31" customWidth="1"/>
    <col min="14071" max="14071" width="57.5703125" style="31" customWidth="1"/>
    <col min="14072" max="14072" width="20.140625" style="31" customWidth="1"/>
    <col min="14073" max="14074" width="17.5703125" style="31" bestFit="1" customWidth="1"/>
    <col min="14075" max="14075" width="16.42578125" style="31" bestFit="1" customWidth="1"/>
    <col min="14076" max="14076" width="15.5703125" style="31" bestFit="1" customWidth="1"/>
    <col min="14077" max="14077" width="11.85546875" style="31" bestFit="1" customWidth="1"/>
    <col min="14078" max="14078" width="15.42578125" style="31" bestFit="1" customWidth="1"/>
    <col min="14079" max="14079" width="9.42578125" style="31" bestFit="1" customWidth="1"/>
    <col min="14080" max="14080" width="15.42578125" style="31" bestFit="1" customWidth="1"/>
    <col min="14081" max="14081" width="9.42578125" style="31" bestFit="1" customWidth="1"/>
    <col min="14082" max="14325" width="9.140625" style="31"/>
    <col min="14326" max="14326" width="19" style="31" customWidth="1"/>
    <col min="14327" max="14327" width="57.5703125" style="31" customWidth="1"/>
    <col min="14328" max="14328" width="20.140625" style="31" customWidth="1"/>
    <col min="14329" max="14330" width="17.5703125" style="31" bestFit="1" customWidth="1"/>
    <col min="14331" max="14331" width="16.42578125" style="31" bestFit="1" customWidth="1"/>
    <col min="14332" max="14332" width="15.5703125" style="31" bestFit="1" customWidth="1"/>
    <col min="14333" max="14333" width="11.85546875" style="31" bestFit="1" customWidth="1"/>
    <col min="14334" max="14334" width="15.42578125" style="31" bestFit="1" customWidth="1"/>
    <col min="14335" max="14335" width="9.42578125" style="31" bestFit="1" customWidth="1"/>
    <col min="14336" max="14336" width="15.42578125" style="31" bestFit="1" customWidth="1"/>
    <col min="14337" max="14337" width="9.42578125" style="31" bestFit="1" customWidth="1"/>
    <col min="14338" max="14581" width="9.140625" style="31"/>
    <col min="14582" max="14582" width="19" style="31" customWidth="1"/>
    <col min="14583" max="14583" width="57.5703125" style="31" customWidth="1"/>
    <col min="14584" max="14584" width="20.140625" style="31" customWidth="1"/>
    <col min="14585" max="14586" width="17.5703125" style="31" bestFit="1" customWidth="1"/>
    <col min="14587" max="14587" width="16.42578125" style="31" bestFit="1" customWidth="1"/>
    <col min="14588" max="14588" width="15.5703125" style="31" bestFit="1" customWidth="1"/>
    <col min="14589" max="14589" width="11.85546875" style="31" bestFit="1" customWidth="1"/>
    <col min="14590" max="14590" width="15.42578125" style="31" bestFit="1" customWidth="1"/>
    <col min="14591" max="14591" width="9.42578125" style="31" bestFit="1" customWidth="1"/>
    <col min="14592" max="14592" width="15.42578125" style="31" bestFit="1" customWidth="1"/>
    <col min="14593" max="14593" width="9.42578125" style="31" bestFit="1" customWidth="1"/>
    <col min="14594" max="14837" width="9.140625" style="31"/>
    <col min="14838" max="14838" width="19" style="31" customWidth="1"/>
    <col min="14839" max="14839" width="57.5703125" style="31" customWidth="1"/>
    <col min="14840" max="14840" width="20.140625" style="31" customWidth="1"/>
    <col min="14841" max="14842" width="17.5703125" style="31" bestFit="1" customWidth="1"/>
    <col min="14843" max="14843" width="16.42578125" style="31" bestFit="1" customWidth="1"/>
    <col min="14844" max="14844" width="15.5703125" style="31" bestFit="1" customWidth="1"/>
    <col min="14845" max="14845" width="11.85546875" style="31" bestFit="1" customWidth="1"/>
    <col min="14846" max="14846" width="15.42578125" style="31" bestFit="1" customWidth="1"/>
    <col min="14847" max="14847" width="9.42578125" style="31" bestFit="1" customWidth="1"/>
    <col min="14848" max="14848" width="15.42578125" style="31" bestFit="1" customWidth="1"/>
    <col min="14849" max="14849" width="9.42578125" style="31" bestFit="1" customWidth="1"/>
    <col min="14850" max="15093" width="9.140625" style="31"/>
    <col min="15094" max="15094" width="19" style="31" customWidth="1"/>
    <col min="15095" max="15095" width="57.5703125" style="31" customWidth="1"/>
    <col min="15096" max="15096" width="20.140625" style="31" customWidth="1"/>
    <col min="15097" max="15098" width="17.5703125" style="31" bestFit="1" customWidth="1"/>
    <col min="15099" max="15099" width="16.42578125" style="31" bestFit="1" customWidth="1"/>
    <col min="15100" max="15100" width="15.5703125" style="31" bestFit="1" customWidth="1"/>
    <col min="15101" max="15101" width="11.85546875" style="31" bestFit="1" customWidth="1"/>
    <col min="15102" max="15102" width="15.42578125" style="31" bestFit="1" customWidth="1"/>
    <col min="15103" max="15103" width="9.42578125" style="31" bestFit="1" customWidth="1"/>
    <col min="15104" max="15104" width="15.42578125" style="31" bestFit="1" customWidth="1"/>
    <col min="15105" max="15105" width="9.42578125" style="31" bestFit="1" customWidth="1"/>
    <col min="15106" max="15349" width="9.140625" style="31"/>
    <col min="15350" max="15350" width="19" style="31" customWidth="1"/>
    <col min="15351" max="15351" width="57.5703125" style="31" customWidth="1"/>
    <col min="15352" max="15352" width="20.140625" style="31" customWidth="1"/>
    <col min="15353" max="15354" width="17.5703125" style="31" bestFit="1" customWidth="1"/>
    <col min="15355" max="15355" width="16.42578125" style="31" bestFit="1" customWidth="1"/>
    <col min="15356" max="15356" width="15.5703125" style="31" bestFit="1" customWidth="1"/>
    <col min="15357" max="15357" width="11.85546875" style="31" bestFit="1" customWidth="1"/>
    <col min="15358" max="15358" width="15.42578125" style="31" bestFit="1" customWidth="1"/>
    <col min="15359" max="15359" width="9.42578125" style="31" bestFit="1" customWidth="1"/>
    <col min="15360" max="15360" width="15.42578125" style="31" bestFit="1" customWidth="1"/>
    <col min="15361" max="15361" width="9.42578125" style="31" bestFit="1" customWidth="1"/>
    <col min="15362" max="15605" width="9.140625" style="31"/>
    <col min="15606" max="15606" width="19" style="31" customWidth="1"/>
    <col min="15607" max="15607" width="57.5703125" style="31" customWidth="1"/>
    <col min="15608" max="15608" width="20.140625" style="31" customWidth="1"/>
    <col min="15609" max="15610" width="17.5703125" style="31" bestFit="1" customWidth="1"/>
    <col min="15611" max="15611" width="16.42578125" style="31" bestFit="1" customWidth="1"/>
    <col min="15612" max="15612" width="15.5703125" style="31" bestFit="1" customWidth="1"/>
    <col min="15613" max="15613" width="11.85546875" style="31" bestFit="1" customWidth="1"/>
    <col min="15614" max="15614" width="15.42578125" style="31" bestFit="1" customWidth="1"/>
    <col min="15615" max="15615" width="9.42578125" style="31" bestFit="1" customWidth="1"/>
    <col min="15616" max="15616" width="15.42578125" style="31" bestFit="1" customWidth="1"/>
    <col min="15617" max="15617" width="9.42578125" style="31" bestFit="1" customWidth="1"/>
    <col min="15618" max="15861" width="9.140625" style="31"/>
    <col min="15862" max="15862" width="19" style="31" customWidth="1"/>
    <col min="15863" max="15863" width="57.5703125" style="31" customWidth="1"/>
    <col min="15864" max="15864" width="20.140625" style="31" customWidth="1"/>
    <col min="15865" max="15866" width="17.5703125" style="31" bestFit="1" customWidth="1"/>
    <col min="15867" max="15867" width="16.42578125" style="31" bestFit="1" customWidth="1"/>
    <col min="15868" max="15868" width="15.5703125" style="31" bestFit="1" customWidth="1"/>
    <col min="15869" max="15869" width="11.85546875" style="31" bestFit="1" customWidth="1"/>
    <col min="15870" max="15870" width="15.42578125" style="31" bestFit="1" customWidth="1"/>
    <col min="15871" max="15871" width="9.42578125" style="31" bestFit="1" customWidth="1"/>
    <col min="15872" max="15872" width="15.42578125" style="31" bestFit="1" customWidth="1"/>
    <col min="15873" max="15873" width="9.42578125" style="31" bestFit="1" customWidth="1"/>
    <col min="15874" max="16117" width="9.140625" style="31"/>
    <col min="16118" max="16118" width="19" style="31" customWidth="1"/>
    <col min="16119" max="16119" width="57.5703125" style="31" customWidth="1"/>
    <col min="16120" max="16120" width="20.140625" style="31" customWidth="1"/>
    <col min="16121" max="16122" width="17.5703125" style="31" bestFit="1" customWidth="1"/>
    <col min="16123" max="16123" width="16.42578125" style="31" bestFit="1" customWidth="1"/>
    <col min="16124" max="16124" width="15.5703125" style="31" bestFit="1" customWidth="1"/>
    <col min="16125" max="16125" width="11.85546875" style="31" bestFit="1" customWidth="1"/>
    <col min="16126" max="16126" width="15.42578125" style="31" bestFit="1" customWidth="1"/>
    <col min="16127" max="16127" width="9.42578125" style="31" bestFit="1" customWidth="1"/>
    <col min="16128" max="16128" width="15.42578125" style="31" bestFit="1" customWidth="1"/>
    <col min="16129" max="16129" width="9.42578125" style="31" bestFit="1" customWidth="1"/>
    <col min="16130" max="16384" width="9.140625" style="31"/>
  </cols>
  <sheetData>
    <row r="1" spans="1:9" ht="15.75" hidden="1" x14ac:dyDescent="0.2">
      <c r="A1" s="271" t="s">
        <v>0</v>
      </c>
      <c r="B1" s="271"/>
      <c r="C1" s="271"/>
      <c r="D1" s="271"/>
      <c r="E1" s="271"/>
      <c r="F1" s="271"/>
      <c r="G1" s="271"/>
      <c r="H1" s="271"/>
      <c r="I1" s="148"/>
    </row>
    <row r="2" spans="1:9" ht="18" hidden="1" x14ac:dyDescent="0.2">
      <c r="A2" s="151"/>
      <c r="B2" s="151"/>
      <c r="C2" s="151"/>
      <c r="D2" s="151"/>
      <c r="E2" s="151"/>
      <c r="F2" s="151"/>
      <c r="G2" s="151"/>
      <c r="H2" s="160"/>
      <c r="I2" s="148"/>
    </row>
    <row r="3" spans="1:9" ht="15.75" hidden="1" customHeight="1" x14ac:dyDescent="0.2">
      <c r="A3" s="271" t="s">
        <v>23</v>
      </c>
      <c r="B3" s="271"/>
      <c r="C3" s="271"/>
      <c r="D3" s="271"/>
      <c r="E3" s="271"/>
      <c r="F3" s="271"/>
      <c r="G3" s="271"/>
      <c r="H3" s="271"/>
      <c r="I3" s="148"/>
    </row>
    <row r="4" spans="1:9" ht="18" hidden="1" x14ac:dyDescent="0.2">
      <c r="A4" s="151"/>
      <c r="B4" s="151"/>
      <c r="C4" s="151"/>
      <c r="D4" s="151"/>
      <c r="E4" s="151"/>
      <c r="F4" s="151"/>
      <c r="G4" s="151"/>
      <c r="H4" s="160"/>
      <c r="I4" s="148"/>
    </row>
    <row r="5" spans="1:9" ht="15.75" hidden="1" customHeight="1" x14ac:dyDescent="0.2">
      <c r="A5" s="271" t="s">
        <v>24</v>
      </c>
      <c r="B5" s="271"/>
      <c r="C5" s="271"/>
      <c r="D5" s="271"/>
      <c r="E5" s="271"/>
      <c r="F5" s="271"/>
      <c r="G5" s="271"/>
      <c r="H5" s="271"/>
      <c r="I5" s="148"/>
    </row>
    <row r="6" spans="1:9" ht="18" hidden="1" x14ac:dyDescent="0.2">
      <c r="A6" s="55"/>
      <c r="B6" s="55"/>
      <c r="C6" s="55"/>
      <c r="D6" s="55"/>
      <c r="E6" s="55"/>
      <c r="F6" s="55"/>
      <c r="G6" s="55"/>
      <c r="H6" s="160"/>
      <c r="I6" s="52"/>
    </row>
    <row r="7" spans="1:9" s="32" customFormat="1" ht="60" customHeight="1" x14ac:dyDescent="0.25">
      <c r="A7" s="270" t="s">
        <v>3</v>
      </c>
      <c r="B7" s="270"/>
      <c r="C7" s="146" t="s">
        <v>561</v>
      </c>
      <c r="D7" s="146" t="s">
        <v>568</v>
      </c>
      <c r="E7" s="146" t="s">
        <v>569</v>
      </c>
      <c r="F7" s="146" t="s">
        <v>570</v>
      </c>
      <c r="G7" s="146" t="s">
        <v>260</v>
      </c>
      <c r="H7" s="146" t="s">
        <v>261</v>
      </c>
      <c r="I7" s="53"/>
    </row>
    <row r="8" spans="1:9" s="33" customFormat="1" ht="12.75" customHeight="1" x14ac:dyDescent="0.25">
      <c r="A8" s="269">
        <v>1</v>
      </c>
      <c r="B8" s="269"/>
      <c r="C8" s="61">
        <v>2</v>
      </c>
      <c r="D8" s="61">
        <v>3</v>
      </c>
      <c r="E8" s="61">
        <v>4.3333333333333304</v>
      </c>
      <c r="F8" s="61">
        <v>5.0833333333333304</v>
      </c>
      <c r="G8" s="61">
        <v>6</v>
      </c>
      <c r="H8" s="147">
        <v>7</v>
      </c>
      <c r="I8" s="54"/>
    </row>
    <row r="9" spans="1:9" s="33" customFormat="1" x14ac:dyDescent="0.25">
      <c r="A9" s="182"/>
      <c r="B9" s="183" t="s">
        <v>80</v>
      </c>
      <c r="C9" s="175">
        <f>+C10+C113</f>
        <v>10555554.159999998</v>
      </c>
      <c r="D9" s="175">
        <f>+D10+D113</f>
        <v>10075109</v>
      </c>
      <c r="E9" s="175">
        <f>+E10+E113</f>
        <v>11303929</v>
      </c>
      <c r="F9" s="175">
        <f>+F10+F113</f>
        <v>12346782.469999999</v>
      </c>
      <c r="G9" s="175">
        <f t="shared" ref="G9:G64" si="0">+F9/C9*100</f>
        <v>116.9695336014457</v>
      </c>
      <c r="H9" s="175">
        <f>+F9/D9*100</f>
        <v>122.54738355684289</v>
      </c>
      <c r="I9" s="56"/>
    </row>
    <row r="10" spans="1:9" ht="20.25" customHeight="1" x14ac:dyDescent="0.2">
      <c r="A10" s="176" t="s">
        <v>81</v>
      </c>
      <c r="B10" s="177" t="s">
        <v>82</v>
      </c>
      <c r="C10" s="178">
        <f>+C11++C23+C56+C65+C73+C90+C98</f>
        <v>10500751.849999998</v>
      </c>
      <c r="D10" s="179">
        <f>+D11++D23+D56+D65+D73+D90+D98</f>
        <v>10006514</v>
      </c>
      <c r="E10" s="179">
        <f>+E11++E23+E56+E65+E73+E90+E98</f>
        <v>11195930</v>
      </c>
      <c r="F10" s="178">
        <f>+F11++F23+F56+F65+F73+F90+F98</f>
        <v>12240110.879999999</v>
      </c>
      <c r="G10" s="178">
        <f>+F10/C10*100</f>
        <v>116.56413802407874</v>
      </c>
      <c r="H10" s="178">
        <f>+F10/D10*100</f>
        <v>122.32142862139601</v>
      </c>
      <c r="I10" s="150"/>
    </row>
    <row r="11" spans="1:9" x14ac:dyDescent="0.2">
      <c r="A11" s="164" t="s">
        <v>83</v>
      </c>
      <c r="B11" s="165" t="s">
        <v>84</v>
      </c>
      <c r="C11" s="161">
        <f>+C12+C17+C19</f>
        <v>9127122.4800000004</v>
      </c>
      <c r="D11" s="145">
        <v>8991691</v>
      </c>
      <c r="E11" s="145">
        <v>9939763</v>
      </c>
      <c r="F11" s="161">
        <f>+F12+F17+F19</f>
        <v>10803625.559999999</v>
      </c>
      <c r="G11" s="161">
        <f t="shared" si="0"/>
        <v>118.36836400161903</v>
      </c>
      <c r="H11" s="161">
        <f>+F11/D11*100</f>
        <v>120.1512102673457</v>
      </c>
      <c r="I11" s="152"/>
    </row>
    <row r="12" spans="1:9" x14ac:dyDescent="0.2">
      <c r="A12" s="162" t="s">
        <v>85</v>
      </c>
      <c r="B12" s="163" t="s">
        <v>86</v>
      </c>
      <c r="C12" s="161">
        <f>SUM(C13:C16)</f>
        <v>7662545.5800000001</v>
      </c>
      <c r="D12" s="159"/>
      <c r="E12" s="159"/>
      <c r="F12" s="161">
        <f>SUM(F13:F16)</f>
        <v>9063191.3200000003</v>
      </c>
      <c r="G12" s="161">
        <f t="shared" si="0"/>
        <v>118.27911789074147</v>
      </c>
      <c r="H12" s="161"/>
      <c r="I12" s="152"/>
    </row>
    <row r="13" spans="1:9" x14ac:dyDescent="0.2">
      <c r="A13" s="60" t="s">
        <v>87</v>
      </c>
      <c r="B13" s="59" t="s">
        <v>88</v>
      </c>
      <c r="C13" s="205">
        <v>7662545.5800000001</v>
      </c>
      <c r="D13" s="158"/>
      <c r="E13" s="158"/>
      <c r="F13" s="157">
        <f>9097834.32-34643</f>
        <v>9063191.3200000003</v>
      </c>
      <c r="G13" s="157">
        <f t="shared" si="0"/>
        <v>118.27911789074147</v>
      </c>
      <c r="H13" s="161"/>
      <c r="I13" s="58"/>
    </row>
    <row r="14" spans="1:9" x14ac:dyDescent="0.2">
      <c r="A14" s="60" t="s">
        <v>373</v>
      </c>
      <c r="B14" s="59" t="s">
        <v>374</v>
      </c>
      <c r="C14" s="157"/>
      <c r="D14" s="158"/>
      <c r="E14" s="158"/>
      <c r="F14" s="157"/>
      <c r="G14" s="157"/>
      <c r="H14" s="161"/>
      <c r="I14" s="58"/>
    </row>
    <row r="15" spans="1:9" x14ac:dyDescent="0.2">
      <c r="A15" s="60" t="s">
        <v>89</v>
      </c>
      <c r="B15" s="59" t="s">
        <v>90</v>
      </c>
      <c r="C15" s="157"/>
      <c r="D15" s="158"/>
      <c r="E15" s="158"/>
      <c r="F15" s="157"/>
      <c r="G15" s="157"/>
      <c r="H15" s="161"/>
      <c r="I15" s="58"/>
    </row>
    <row r="16" spans="1:9" x14ac:dyDescent="0.2">
      <c r="A16" s="60" t="s">
        <v>375</v>
      </c>
      <c r="B16" s="59" t="s">
        <v>376</v>
      </c>
      <c r="C16" s="157"/>
      <c r="D16" s="158"/>
      <c r="E16" s="158"/>
      <c r="F16" s="157"/>
      <c r="G16" s="157"/>
      <c r="H16" s="161"/>
      <c r="I16" s="58"/>
    </row>
    <row r="17" spans="1:9" x14ac:dyDescent="0.2">
      <c r="A17" s="162" t="s">
        <v>91</v>
      </c>
      <c r="B17" s="163" t="s">
        <v>92</v>
      </c>
      <c r="C17" s="161">
        <f>+C18</f>
        <v>208014.54</v>
      </c>
      <c r="D17" s="159"/>
      <c r="E17" s="159"/>
      <c r="F17" s="161">
        <f>+F18</f>
        <v>240725.61</v>
      </c>
      <c r="G17" s="161">
        <f t="shared" si="0"/>
        <v>115.72537669722509</v>
      </c>
      <c r="H17" s="161"/>
      <c r="I17" s="152"/>
    </row>
    <row r="18" spans="1:9" x14ac:dyDescent="0.2">
      <c r="A18" s="60" t="s">
        <v>93</v>
      </c>
      <c r="B18" s="59" t="s">
        <v>92</v>
      </c>
      <c r="C18" s="205">
        <v>208014.54</v>
      </c>
      <c r="D18" s="158"/>
      <c r="E18" s="158"/>
      <c r="F18" s="157">
        <v>240725.61</v>
      </c>
      <c r="G18" s="157">
        <f t="shared" si="0"/>
        <v>115.72537669722509</v>
      </c>
      <c r="H18" s="161"/>
      <c r="I18" s="58"/>
    </row>
    <row r="19" spans="1:9" x14ac:dyDescent="0.2">
      <c r="A19" s="162" t="s">
        <v>94</v>
      </c>
      <c r="B19" s="163" t="s">
        <v>95</v>
      </c>
      <c r="C19" s="161">
        <f>SUM(C20:C22)</f>
        <v>1256562.3600000001</v>
      </c>
      <c r="D19" s="159"/>
      <c r="E19" s="159"/>
      <c r="F19" s="161">
        <f>SUM(F20:F22)</f>
        <v>1499708.63</v>
      </c>
      <c r="G19" s="161">
        <f t="shared" si="0"/>
        <v>119.35011565999794</v>
      </c>
      <c r="H19" s="161"/>
      <c r="I19" s="152"/>
    </row>
    <row r="20" spans="1:9" x14ac:dyDescent="0.2">
      <c r="A20" s="60" t="s">
        <v>377</v>
      </c>
      <c r="B20" s="59" t="s">
        <v>378</v>
      </c>
      <c r="C20" s="157"/>
      <c r="D20" s="158"/>
      <c r="E20" s="158"/>
      <c r="F20" s="157"/>
      <c r="G20" s="157"/>
      <c r="H20" s="161"/>
      <c r="I20" s="58"/>
    </row>
    <row r="21" spans="1:9" x14ac:dyDescent="0.2">
      <c r="A21" s="60" t="s">
        <v>96</v>
      </c>
      <c r="B21" s="59" t="s">
        <v>97</v>
      </c>
      <c r="C21" s="205">
        <v>1256562.3600000001</v>
      </c>
      <c r="D21" s="158"/>
      <c r="E21" s="158"/>
      <c r="F21" s="157">
        <v>1499708.63</v>
      </c>
      <c r="G21" s="157">
        <f t="shared" si="0"/>
        <v>119.35011565999794</v>
      </c>
      <c r="H21" s="161"/>
      <c r="I21" s="58"/>
    </row>
    <row r="22" spans="1:9" x14ac:dyDescent="0.2">
      <c r="A22" s="60" t="s">
        <v>379</v>
      </c>
      <c r="B22" s="59" t="s">
        <v>380</v>
      </c>
      <c r="C22" s="157"/>
      <c r="D22" s="158"/>
      <c r="E22" s="158"/>
      <c r="F22" s="157"/>
      <c r="G22" s="157"/>
      <c r="H22" s="161"/>
      <c r="I22" s="58"/>
    </row>
    <row r="23" spans="1:9" x14ac:dyDescent="0.2">
      <c r="A23" s="164" t="s">
        <v>98</v>
      </c>
      <c r="B23" s="165" t="s">
        <v>99</v>
      </c>
      <c r="C23" s="161">
        <f>+C24+C29+C36+C46+C48</f>
        <v>1301540.1099999999</v>
      </c>
      <c r="D23" s="145">
        <v>905323</v>
      </c>
      <c r="E23" s="145">
        <v>1142449</v>
      </c>
      <c r="F23" s="161">
        <f>+F24+F29+F36+F46+F48</f>
        <v>1324013.8299999998</v>
      </c>
      <c r="G23" s="161">
        <f t="shared" si="0"/>
        <v>101.72670206836729</v>
      </c>
      <c r="H23" s="161">
        <f>+F23/D23*100</f>
        <v>146.24767403457105</v>
      </c>
      <c r="I23" s="152"/>
    </row>
    <row r="24" spans="1:9" x14ac:dyDescent="0.2">
      <c r="A24" s="162" t="s">
        <v>100</v>
      </c>
      <c r="B24" s="163" t="s">
        <v>101</v>
      </c>
      <c r="C24" s="161">
        <f>SUM(C25:C28)</f>
        <v>393562.3</v>
      </c>
      <c r="D24" s="159"/>
      <c r="E24" s="159"/>
      <c r="F24" s="161">
        <f>SUM(F25:F28)</f>
        <v>430770.44</v>
      </c>
      <c r="G24" s="161">
        <f t="shared" si="0"/>
        <v>109.45419314807339</v>
      </c>
      <c r="H24" s="161"/>
      <c r="I24" s="152"/>
    </row>
    <row r="25" spans="1:9" x14ac:dyDescent="0.2">
      <c r="A25" s="60" t="s">
        <v>102</v>
      </c>
      <c r="B25" s="59" t="s">
        <v>103</v>
      </c>
      <c r="C25" s="205">
        <v>253954.21</v>
      </c>
      <c r="D25" s="158"/>
      <c r="E25" s="158"/>
      <c r="F25" s="157">
        <v>270867.07</v>
      </c>
      <c r="G25" s="157">
        <f t="shared" si="0"/>
        <v>106.65980689983444</v>
      </c>
      <c r="H25" s="161"/>
      <c r="I25" s="58"/>
    </row>
    <row r="26" spans="1:9" x14ac:dyDescent="0.2">
      <c r="A26" s="60" t="s">
        <v>104</v>
      </c>
      <c r="B26" s="59" t="s">
        <v>105</v>
      </c>
      <c r="C26" s="205">
        <v>98620.99</v>
      </c>
      <c r="D26" s="158"/>
      <c r="E26" s="158"/>
      <c r="F26" s="157">
        <v>107510.39</v>
      </c>
      <c r="G26" s="157">
        <f t="shared" si="0"/>
        <v>109.01369982191417</v>
      </c>
      <c r="H26" s="161"/>
      <c r="I26" s="58"/>
    </row>
    <row r="27" spans="1:9" x14ac:dyDescent="0.2">
      <c r="A27" s="60" t="s">
        <v>106</v>
      </c>
      <c r="B27" s="59" t="s">
        <v>107</v>
      </c>
      <c r="C27" s="205">
        <v>40987.1</v>
      </c>
      <c r="D27" s="158"/>
      <c r="E27" s="158"/>
      <c r="F27" s="157">
        <v>51113.26</v>
      </c>
      <c r="G27" s="157">
        <f t="shared" si="0"/>
        <v>124.70572448404499</v>
      </c>
      <c r="H27" s="161"/>
      <c r="I27" s="58"/>
    </row>
    <row r="28" spans="1:9" x14ac:dyDescent="0.2">
      <c r="A28" s="60" t="s">
        <v>108</v>
      </c>
      <c r="B28" s="59" t="s">
        <v>109</v>
      </c>
      <c r="C28" s="157"/>
      <c r="D28" s="158"/>
      <c r="E28" s="158"/>
      <c r="F28" s="157">
        <v>1279.72</v>
      </c>
      <c r="G28" s="157"/>
      <c r="H28" s="161"/>
      <c r="I28" s="58"/>
    </row>
    <row r="29" spans="1:9" x14ac:dyDescent="0.2">
      <c r="A29" s="162" t="s">
        <v>110</v>
      </c>
      <c r="B29" s="163" t="s">
        <v>111</v>
      </c>
      <c r="C29" s="161">
        <f>SUM(C30:C35)</f>
        <v>170184.50999999998</v>
      </c>
      <c r="D29" s="159"/>
      <c r="E29" s="159"/>
      <c r="F29" s="161">
        <f>SUM(F30:F35)</f>
        <v>194912.62999999998</v>
      </c>
      <c r="G29" s="161">
        <f t="shared" si="0"/>
        <v>114.53018256479395</v>
      </c>
      <c r="H29" s="161"/>
      <c r="I29" s="152"/>
    </row>
    <row r="30" spans="1:9" x14ac:dyDescent="0.2">
      <c r="A30" s="60" t="s">
        <v>112</v>
      </c>
      <c r="B30" s="59" t="s">
        <v>113</v>
      </c>
      <c r="C30" s="205">
        <v>30011.24</v>
      </c>
      <c r="D30" s="158"/>
      <c r="E30" s="158"/>
      <c r="F30" s="157">
        <v>36669.949999999997</v>
      </c>
      <c r="G30" s="157">
        <f t="shared" si="0"/>
        <v>122.18738712562359</v>
      </c>
      <c r="H30" s="161"/>
      <c r="I30" s="58"/>
    </row>
    <row r="31" spans="1:9" x14ac:dyDescent="0.2">
      <c r="A31" s="60" t="s">
        <v>381</v>
      </c>
      <c r="B31" s="59" t="s">
        <v>382</v>
      </c>
      <c r="C31" s="205">
        <v>1952.19</v>
      </c>
      <c r="D31" s="158"/>
      <c r="E31" s="158"/>
      <c r="F31" s="157">
        <v>1162.23</v>
      </c>
      <c r="G31" s="157">
        <f t="shared" si="0"/>
        <v>59.534676440305503</v>
      </c>
      <c r="H31" s="161"/>
      <c r="I31" s="58"/>
    </row>
    <row r="32" spans="1:9" x14ac:dyDescent="0.2">
      <c r="A32" s="60" t="s">
        <v>114</v>
      </c>
      <c r="B32" s="59" t="s">
        <v>115</v>
      </c>
      <c r="C32" s="205">
        <v>123060.22</v>
      </c>
      <c r="D32" s="158"/>
      <c r="E32" s="158"/>
      <c r="F32" s="157">
        <f>144224.22+3114</f>
        <v>147338.22</v>
      </c>
      <c r="G32" s="157">
        <f t="shared" si="0"/>
        <v>119.7285524111691</v>
      </c>
      <c r="H32" s="161"/>
      <c r="I32" s="58"/>
    </row>
    <row r="33" spans="1:9" x14ac:dyDescent="0.2">
      <c r="A33" s="60" t="s">
        <v>116</v>
      </c>
      <c r="B33" s="59" t="s">
        <v>117</v>
      </c>
      <c r="C33" s="205">
        <v>9586.34</v>
      </c>
      <c r="D33" s="158"/>
      <c r="E33" s="158"/>
      <c r="F33" s="157">
        <v>6913.77</v>
      </c>
      <c r="G33" s="157">
        <f t="shared" si="0"/>
        <v>72.121059757947251</v>
      </c>
      <c r="H33" s="161"/>
      <c r="I33" s="58"/>
    </row>
    <row r="34" spans="1:9" x14ac:dyDescent="0.2">
      <c r="A34" s="60" t="s">
        <v>118</v>
      </c>
      <c r="B34" s="59" t="s">
        <v>119</v>
      </c>
      <c r="C34" s="205">
        <v>5214.58</v>
      </c>
      <c r="D34" s="158"/>
      <c r="E34" s="158"/>
      <c r="F34" s="157">
        <v>2588.61</v>
      </c>
      <c r="G34" s="157">
        <f t="shared" si="0"/>
        <v>49.641773642364292</v>
      </c>
      <c r="H34" s="161"/>
      <c r="I34" s="58"/>
    </row>
    <row r="35" spans="1:9" x14ac:dyDescent="0.2">
      <c r="A35" s="60" t="s">
        <v>120</v>
      </c>
      <c r="B35" s="59" t="s">
        <v>121</v>
      </c>
      <c r="C35" s="205">
        <v>359.94</v>
      </c>
      <c r="D35" s="158"/>
      <c r="E35" s="158"/>
      <c r="F35" s="157">
        <v>239.85</v>
      </c>
      <c r="G35" s="157">
        <f t="shared" si="0"/>
        <v>66.636106017669604</v>
      </c>
      <c r="H35" s="161"/>
      <c r="I35" s="58"/>
    </row>
    <row r="36" spans="1:9" x14ac:dyDescent="0.2">
      <c r="A36" s="162" t="s">
        <v>122</v>
      </c>
      <c r="B36" s="163" t="s">
        <v>123</v>
      </c>
      <c r="C36" s="161">
        <f>SUM(C37:C45)</f>
        <v>591758.77</v>
      </c>
      <c r="D36" s="159"/>
      <c r="E36" s="159"/>
      <c r="F36" s="161">
        <f>SUM(F37:F45)</f>
        <v>582107.06000000006</v>
      </c>
      <c r="G36" s="161">
        <f t="shared" si="0"/>
        <v>98.368978967561404</v>
      </c>
      <c r="H36" s="161"/>
      <c r="I36" s="152"/>
    </row>
    <row r="37" spans="1:9" x14ac:dyDescent="0.2">
      <c r="A37" s="60" t="s">
        <v>124</v>
      </c>
      <c r="B37" s="59" t="s">
        <v>125</v>
      </c>
      <c r="C37" s="205">
        <v>24311.439999999999</v>
      </c>
      <c r="D37" s="158"/>
      <c r="E37" s="158"/>
      <c r="F37" s="157">
        <v>30527.72</v>
      </c>
      <c r="G37" s="157">
        <f t="shared" si="0"/>
        <v>125.56936158450509</v>
      </c>
      <c r="H37" s="161"/>
      <c r="I37" s="58"/>
    </row>
    <row r="38" spans="1:9" x14ac:dyDescent="0.2">
      <c r="A38" s="60" t="s">
        <v>126</v>
      </c>
      <c r="B38" s="59" t="s">
        <v>127</v>
      </c>
      <c r="C38" s="205">
        <v>62740.19</v>
      </c>
      <c r="D38" s="158"/>
      <c r="E38" s="158"/>
      <c r="F38" s="157">
        <v>37383.17</v>
      </c>
      <c r="G38" s="157">
        <f t="shared" si="0"/>
        <v>59.584087966580903</v>
      </c>
      <c r="H38" s="161"/>
      <c r="I38" s="58"/>
    </row>
    <row r="39" spans="1:9" x14ac:dyDescent="0.2">
      <c r="A39" s="60" t="s">
        <v>128</v>
      </c>
      <c r="B39" s="59" t="s">
        <v>129</v>
      </c>
      <c r="C39" s="205">
        <v>43844.7</v>
      </c>
      <c r="D39" s="158"/>
      <c r="E39" s="158"/>
      <c r="F39" s="157">
        <v>21313.48</v>
      </c>
      <c r="G39" s="157">
        <f t="shared" si="0"/>
        <v>48.611303076540615</v>
      </c>
      <c r="H39" s="161"/>
      <c r="I39" s="58"/>
    </row>
    <row r="40" spans="1:9" x14ac:dyDescent="0.2">
      <c r="A40" s="60" t="s">
        <v>130</v>
      </c>
      <c r="B40" s="59" t="s">
        <v>131</v>
      </c>
      <c r="C40" s="205">
        <v>35339.35</v>
      </c>
      <c r="D40" s="158"/>
      <c r="E40" s="158"/>
      <c r="F40" s="157">
        <v>39101.79</v>
      </c>
      <c r="G40" s="157">
        <f t="shared" si="0"/>
        <v>110.64660215878335</v>
      </c>
      <c r="H40" s="161"/>
      <c r="I40" s="58"/>
    </row>
    <row r="41" spans="1:9" x14ac:dyDescent="0.2">
      <c r="A41" s="60" t="s">
        <v>132</v>
      </c>
      <c r="B41" s="59" t="s">
        <v>133</v>
      </c>
      <c r="C41" s="205">
        <v>8714.83</v>
      </c>
      <c r="D41" s="158"/>
      <c r="E41" s="158"/>
      <c r="F41" s="157">
        <v>12871.03</v>
      </c>
      <c r="G41" s="157">
        <f t="shared" si="0"/>
        <v>147.69111962023356</v>
      </c>
      <c r="H41" s="161"/>
      <c r="I41" s="58"/>
    </row>
    <row r="42" spans="1:9" x14ac:dyDescent="0.2">
      <c r="A42" s="60" t="s">
        <v>134</v>
      </c>
      <c r="B42" s="59" t="s">
        <v>135</v>
      </c>
      <c r="C42" s="205">
        <v>10022.73</v>
      </c>
      <c r="D42" s="158"/>
      <c r="E42" s="158"/>
      <c r="F42" s="157">
        <v>11427.06</v>
      </c>
      <c r="G42" s="157">
        <f t="shared" si="0"/>
        <v>114.01145196967293</v>
      </c>
      <c r="H42" s="161"/>
      <c r="I42" s="58"/>
    </row>
    <row r="43" spans="1:9" x14ac:dyDescent="0.2">
      <c r="A43" s="60" t="s">
        <v>136</v>
      </c>
      <c r="B43" s="59" t="s">
        <v>137</v>
      </c>
      <c r="C43" s="205">
        <v>288045.87</v>
      </c>
      <c r="D43" s="158"/>
      <c r="E43" s="158"/>
      <c r="F43" s="157">
        <v>300099.07</v>
      </c>
      <c r="G43" s="157">
        <f t="shared" si="0"/>
        <v>104.1844724244788</v>
      </c>
      <c r="H43" s="161"/>
      <c r="I43" s="58"/>
    </row>
    <row r="44" spans="1:9" x14ac:dyDescent="0.2">
      <c r="A44" s="60" t="s">
        <v>138</v>
      </c>
      <c r="B44" s="59" t="s">
        <v>139</v>
      </c>
      <c r="C44" s="205">
        <v>22906.48</v>
      </c>
      <c r="D44" s="158"/>
      <c r="E44" s="158"/>
      <c r="F44" s="157">
        <v>24337.56</v>
      </c>
      <c r="G44" s="157">
        <f t="shared" si="0"/>
        <v>106.2474897932812</v>
      </c>
      <c r="H44" s="161"/>
      <c r="I44" s="58"/>
    </row>
    <row r="45" spans="1:9" x14ac:dyDescent="0.2">
      <c r="A45" s="60" t="s">
        <v>140</v>
      </c>
      <c r="B45" s="59" t="s">
        <v>141</v>
      </c>
      <c r="C45" s="205">
        <v>95833.18</v>
      </c>
      <c r="D45" s="158"/>
      <c r="E45" s="158"/>
      <c r="F45" s="157">
        <v>105046.18</v>
      </c>
      <c r="G45" s="157">
        <f t="shared" si="0"/>
        <v>109.61358059912025</v>
      </c>
      <c r="H45" s="161"/>
      <c r="I45" s="58"/>
    </row>
    <row r="46" spans="1:9" x14ac:dyDescent="0.2">
      <c r="A46" s="162" t="s">
        <v>142</v>
      </c>
      <c r="B46" s="163" t="s">
        <v>143</v>
      </c>
      <c r="C46" s="161">
        <f>+C47</f>
        <v>82981.64</v>
      </c>
      <c r="D46" s="159"/>
      <c r="E46" s="159"/>
      <c r="F46" s="161">
        <f>F47</f>
        <v>61713.919999999998</v>
      </c>
      <c r="G46" s="161">
        <f t="shared" si="0"/>
        <v>74.370571610780416</v>
      </c>
      <c r="H46" s="161"/>
      <c r="I46" s="152"/>
    </row>
    <row r="47" spans="1:9" x14ac:dyDescent="0.2">
      <c r="A47" s="60" t="s">
        <v>144</v>
      </c>
      <c r="B47" s="59" t="s">
        <v>143</v>
      </c>
      <c r="C47" s="205">
        <v>82981.64</v>
      </c>
      <c r="D47" s="158"/>
      <c r="E47" s="158"/>
      <c r="F47" s="157">
        <v>61713.919999999998</v>
      </c>
      <c r="G47" s="157">
        <f t="shared" si="0"/>
        <v>74.370571610780416</v>
      </c>
      <c r="H47" s="161"/>
      <c r="I47" s="58"/>
    </row>
    <row r="48" spans="1:9" x14ac:dyDescent="0.2">
      <c r="A48" s="162" t="s">
        <v>145</v>
      </c>
      <c r="B48" s="163" t="s">
        <v>146</v>
      </c>
      <c r="C48" s="161">
        <f>SUM(C49:C55)</f>
        <v>63052.89</v>
      </c>
      <c r="D48" s="159"/>
      <c r="E48" s="159"/>
      <c r="F48" s="161">
        <f>SUM(F49:F55)</f>
        <v>54509.78</v>
      </c>
      <c r="G48" s="161">
        <f t="shared" si="0"/>
        <v>86.450882743043181</v>
      </c>
      <c r="H48" s="161"/>
      <c r="I48" s="152"/>
    </row>
    <row r="49" spans="1:9" ht="25.5" x14ac:dyDescent="0.2">
      <c r="A49" s="60" t="s">
        <v>147</v>
      </c>
      <c r="B49" s="59" t="s">
        <v>148</v>
      </c>
      <c r="C49" s="157"/>
      <c r="D49" s="158"/>
      <c r="E49" s="158"/>
      <c r="F49" s="157"/>
      <c r="G49" s="157"/>
      <c r="H49" s="161"/>
      <c r="I49" s="58"/>
    </row>
    <row r="50" spans="1:9" x14ac:dyDescent="0.2">
      <c r="A50" s="60" t="s">
        <v>149</v>
      </c>
      <c r="B50" s="59" t="s">
        <v>150</v>
      </c>
      <c r="C50" s="205">
        <v>10342.540000000001</v>
      </c>
      <c r="D50" s="158"/>
      <c r="E50" s="158"/>
      <c r="F50" s="157">
        <v>11022.81</v>
      </c>
      <c r="G50" s="157">
        <f t="shared" si="0"/>
        <v>106.57739781523685</v>
      </c>
      <c r="H50" s="161"/>
      <c r="I50" s="58"/>
    </row>
    <row r="51" spans="1:9" x14ac:dyDescent="0.2">
      <c r="A51" s="60" t="s">
        <v>151</v>
      </c>
      <c r="B51" s="59" t="s">
        <v>152</v>
      </c>
      <c r="C51" s="205">
        <v>41118.22</v>
      </c>
      <c r="D51" s="158"/>
      <c r="E51" s="158"/>
      <c r="F51" s="157">
        <v>31643.1</v>
      </c>
      <c r="G51" s="157">
        <f t="shared" si="0"/>
        <v>76.956395485991351</v>
      </c>
      <c r="H51" s="161"/>
      <c r="I51" s="58"/>
    </row>
    <row r="52" spans="1:9" x14ac:dyDescent="0.2">
      <c r="A52" s="60" t="s">
        <v>153</v>
      </c>
      <c r="B52" s="59" t="s">
        <v>154</v>
      </c>
      <c r="C52" s="205">
        <v>2022.61</v>
      </c>
      <c r="D52" s="158"/>
      <c r="E52" s="158"/>
      <c r="F52" s="157">
        <v>3121.24</v>
      </c>
      <c r="G52" s="157">
        <f t="shared" si="0"/>
        <v>154.3174413258117</v>
      </c>
      <c r="H52" s="161"/>
      <c r="I52" s="58"/>
    </row>
    <row r="53" spans="1:9" x14ac:dyDescent="0.2">
      <c r="A53" s="60" t="s">
        <v>155</v>
      </c>
      <c r="B53" s="59" t="s">
        <v>156</v>
      </c>
      <c r="C53" s="205">
        <v>4889.28</v>
      </c>
      <c r="D53" s="158"/>
      <c r="E53" s="158"/>
      <c r="F53" s="157">
        <v>4318.3999999999996</v>
      </c>
      <c r="G53" s="157">
        <f t="shared" si="0"/>
        <v>88.323843183454414</v>
      </c>
      <c r="H53" s="161"/>
      <c r="I53" s="58"/>
    </row>
    <row r="54" spans="1:9" x14ac:dyDescent="0.2">
      <c r="A54" s="60" t="s">
        <v>157</v>
      </c>
      <c r="B54" s="59" t="s">
        <v>158</v>
      </c>
      <c r="C54" s="205"/>
      <c r="D54" s="158"/>
      <c r="E54" s="158"/>
      <c r="F54" s="157">
        <v>0</v>
      </c>
      <c r="G54" s="157" t="e">
        <f t="shared" si="0"/>
        <v>#DIV/0!</v>
      </c>
      <c r="H54" s="161"/>
      <c r="I54" s="58"/>
    </row>
    <row r="55" spans="1:9" x14ac:dyDescent="0.2">
      <c r="A55" s="60" t="s">
        <v>159</v>
      </c>
      <c r="B55" s="59" t="s">
        <v>146</v>
      </c>
      <c r="C55" s="205">
        <v>4680.24</v>
      </c>
      <c r="D55" s="158"/>
      <c r="E55" s="158"/>
      <c r="F55" s="157">
        <v>4404.2299999999996</v>
      </c>
      <c r="G55" s="157">
        <f t="shared" si="0"/>
        <v>94.102652855409119</v>
      </c>
      <c r="H55" s="161"/>
      <c r="I55" s="58"/>
    </row>
    <row r="56" spans="1:9" x14ac:dyDescent="0.2">
      <c r="A56" s="164" t="s">
        <v>160</v>
      </c>
      <c r="B56" s="165" t="s">
        <v>161</v>
      </c>
      <c r="C56" s="161">
        <f>+C57+C60</f>
        <v>10343.67</v>
      </c>
      <c r="D56" s="145">
        <v>4000</v>
      </c>
      <c r="E56" s="145">
        <v>4000</v>
      </c>
      <c r="F56" s="161">
        <f>+F57+F60</f>
        <v>6189.07</v>
      </c>
      <c r="G56" s="161">
        <f t="shared" si="0"/>
        <v>59.834372132908328</v>
      </c>
      <c r="H56" s="161">
        <f>+F56/D56*100</f>
        <v>154.72675000000001</v>
      </c>
      <c r="I56" s="152"/>
    </row>
    <row r="57" spans="1:9" x14ac:dyDescent="0.2">
      <c r="A57" s="162" t="s">
        <v>383</v>
      </c>
      <c r="B57" s="163" t="s">
        <v>384</v>
      </c>
      <c r="C57" s="161"/>
      <c r="D57" s="159"/>
      <c r="E57" s="159"/>
      <c r="F57" s="161"/>
      <c r="G57" s="161"/>
      <c r="H57" s="161"/>
      <c r="I57" s="152"/>
    </row>
    <row r="58" spans="1:9" ht="25.5" x14ac:dyDescent="0.2">
      <c r="A58" s="60" t="s">
        <v>385</v>
      </c>
      <c r="B58" s="59" t="s">
        <v>386</v>
      </c>
      <c r="C58" s="157"/>
      <c r="D58" s="158"/>
      <c r="E58" s="158"/>
      <c r="F58" s="157"/>
      <c r="G58" s="157"/>
      <c r="H58" s="161"/>
      <c r="I58" s="58"/>
    </row>
    <row r="59" spans="1:9" ht="25.5" x14ac:dyDescent="0.2">
      <c r="A59" s="60" t="s">
        <v>387</v>
      </c>
      <c r="B59" s="59" t="s">
        <v>388</v>
      </c>
      <c r="C59" s="157"/>
      <c r="D59" s="158"/>
      <c r="E59" s="158"/>
      <c r="F59" s="157"/>
      <c r="G59" s="157"/>
      <c r="H59" s="161"/>
      <c r="I59" s="58"/>
    </row>
    <row r="60" spans="1:9" x14ac:dyDescent="0.2">
      <c r="A60" s="162" t="s">
        <v>162</v>
      </c>
      <c r="B60" s="163" t="s">
        <v>163</v>
      </c>
      <c r="C60" s="161">
        <f>SUM(C61:C64)</f>
        <v>10343.67</v>
      </c>
      <c r="D60" s="159"/>
      <c r="E60" s="159"/>
      <c r="F60" s="161">
        <f>SUM(F61:F64)</f>
        <v>6189.07</v>
      </c>
      <c r="G60" s="161">
        <f t="shared" si="0"/>
        <v>59.834372132908328</v>
      </c>
      <c r="H60" s="161"/>
      <c r="I60" s="152"/>
    </row>
    <row r="61" spans="1:9" x14ac:dyDescent="0.2">
      <c r="A61" s="60" t="s">
        <v>164</v>
      </c>
      <c r="B61" s="59" t="s">
        <v>165</v>
      </c>
      <c r="C61" s="205">
        <v>4221.8500000000004</v>
      </c>
      <c r="D61" s="158"/>
      <c r="E61" s="158"/>
      <c r="F61" s="157">
        <f>4157.5-984</f>
        <v>3173.5</v>
      </c>
      <c r="G61" s="157">
        <f t="shared" si="0"/>
        <v>75.168468799223092</v>
      </c>
      <c r="H61" s="161"/>
      <c r="I61" s="58"/>
    </row>
    <row r="62" spans="1:9" ht="25.5" x14ac:dyDescent="0.2">
      <c r="A62" s="60" t="s">
        <v>389</v>
      </c>
      <c r="B62" s="59" t="s">
        <v>390</v>
      </c>
      <c r="C62" s="205">
        <v>6083.73</v>
      </c>
      <c r="D62" s="158"/>
      <c r="E62" s="158"/>
      <c r="F62" s="157">
        <v>2536.27</v>
      </c>
      <c r="G62" s="157">
        <f t="shared" si="0"/>
        <v>41.689391212299036</v>
      </c>
      <c r="H62" s="161"/>
      <c r="I62" s="58"/>
    </row>
    <row r="63" spans="1:9" x14ac:dyDescent="0.2">
      <c r="A63" s="60" t="s">
        <v>391</v>
      </c>
      <c r="B63" s="59" t="s">
        <v>392</v>
      </c>
      <c r="C63" s="205">
        <v>38.08</v>
      </c>
      <c r="D63" s="158"/>
      <c r="E63" s="158"/>
      <c r="F63" s="157">
        <v>2.57</v>
      </c>
      <c r="G63" s="157">
        <f t="shared" si="0"/>
        <v>6.7489495798319323</v>
      </c>
      <c r="H63" s="161"/>
      <c r="I63" s="58"/>
    </row>
    <row r="64" spans="1:9" x14ac:dyDescent="0.2">
      <c r="A64" s="60" t="s">
        <v>393</v>
      </c>
      <c r="B64" s="59" t="s">
        <v>394</v>
      </c>
      <c r="C64" s="205">
        <v>0.01</v>
      </c>
      <c r="D64" s="158"/>
      <c r="E64" s="158"/>
      <c r="F64" s="157">
        <v>476.73</v>
      </c>
      <c r="G64" s="157">
        <f t="shared" si="0"/>
        <v>4767300</v>
      </c>
      <c r="H64" s="161"/>
      <c r="I64" s="58"/>
    </row>
    <row r="65" spans="1:9" x14ac:dyDescent="0.2">
      <c r="A65" s="164" t="s">
        <v>166</v>
      </c>
      <c r="B65" s="165" t="s">
        <v>167</v>
      </c>
      <c r="C65" s="161"/>
      <c r="D65" s="145">
        <v>0</v>
      </c>
      <c r="E65" s="145">
        <v>0</v>
      </c>
      <c r="F65" s="161"/>
      <c r="G65" s="161"/>
      <c r="H65" s="161"/>
      <c r="I65" s="152"/>
    </row>
    <row r="66" spans="1:9" x14ac:dyDescent="0.2">
      <c r="A66" s="162" t="s">
        <v>395</v>
      </c>
      <c r="B66" s="163" t="s">
        <v>396</v>
      </c>
      <c r="C66" s="161"/>
      <c r="D66" s="159"/>
      <c r="E66" s="159"/>
      <c r="F66" s="161"/>
      <c r="G66" s="161"/>
      <c r="H66" s="161"/>
      <c r="I66" s="152"/>
    </row>
    <row r="67" spans="1:9" ht="25.5" x14ac:dyDescent="0.2">
      <c r="A67" s="60" t="s">
        <v>397</v>
      </c>
      <c r="B67" s="59" t="s">
        <v>398</v>
      </c>
      <c r="C67" s="157"/>
      <c r="D67" s="158"/>
      <c r="E67" s="158"/>
      <c r="F67" s="157"/>
      <c r="G67" s="156"/>
      <c r="H67" s="161"/>
      <c r="I67" s="58"/>
    </row>
    <row r="68" spans="1:9" ht="25.5" x14ac:dyDescent="0.2">
      <c r="A68" s="162" t="s">
        <v>168</v>
      </c>
      <c r="B68" s="163" t="s">
        <v>169</v>
      </c>
      <c r="C68" s="161"/>
      <c r="D68" s="159"/>
      <c r="E68" s="159"/>
      <c r="F68" s="161"/>
      <c r="G68" s="161"/>
      <c r="H68" s="161"/>
      <c r="I68" s="152"/>
    </row>
    <row r="69" spans="1:9" ht="25.5" x14ac:dyDescent="0.2">
      <c r="A69" s="60" t="s">
        <v>399</v>
      </c>
      <c r="B69" s="59" t="s">
        <v>400</v>
      </c>
      <c r="C69" s="157"/>
      <c r="D69" s="158"/>
      <c r="E69" s="158"/>
      <c r="F69" s="157"/>
      <c r="G69" s="156"/>
      <c r="H69" s="161"/>
      <c r="I69" s="58"/>
    </row>
    <row r="70" spans="1:9" x14ac:dyDescent="0.2">
      <c r="A70" s="60" t="s">
        <v>170</v>
      </c>
      <c r="B70" s="59" t="s">
        <v>171</v>
      </c>
      <c r="C70" s="157"/>
      <c r="D70" s="158"/>
      <c r="E70" s="158"/>
      <c r="F70" s="157"/>
      <c r="G70" s="157"/>
      <c r="H70" s="161"/>
      <c r="I70" s="58"/>
    </row>
    <row r="71" spans="1:9" ht="25.5" x14ac:dyDescent="0.2">
      <c r="A71" s="162" t="s">
        <v>172</v>
      </c>
      <c r="B71" s="163" t="s">
        <v>173</v>
      </c>
      <c r="C71" s="161"/>
      <c r="D71" s="159"/>
      <c r="E71" s="159"/>
      <c r="F71" s="161"/>
      <c r="G71" s="161"/>
      <c r="H71" s="161"/>
      <c r="I71" s="152"/>
    </row>
    <row r="72" spans="1:9" ht="25.5" x14ac:dyDescent="0.2">
      <c r="A72" s="60" t="s">
        <v>174</v>
      </c>
      <c r="B72" s="59" t="s">
        <v>173</v>
      </c>
      <c r="C72" s="157"/>
      <c r="D72" s="158"/>
      <c r="E72" s="158"/>
      <c r="F72" s="157"/>
      <c r="G72" s="157"/>
      <c r="H72" s="161"/>
      <c r="I72" s="58"/>
    </row>
    <row r="73" spans="1:9" x14ac:dyDescent="0.2">
      <c r="A73" s="164" t="s">
        <v>175</v>
      </c>
      <c r="B73" s="165" t="s">
        <v>176</v>
      </c>
      <c r="C73" s="161">
        <f>+C74+C76+C78+C80+C83+C85</f>
        <v>18085.62</v>
      </c>
      <c r="D73" s="145">
        <v>16500</v>
      </c>
      <c r="E73" s="145">
        <v>14075</v>
      </c>
      <c r="F73" s="161">
        <f>+F74+F76+F78+F80+F83+F85</f>
        <v>14734.6</v>
      </c>
      <c r="G73" s="161">
        <f t="shared" ref="G73:G127" si="1">+F73/C73*100</f>
        <v>81.471356801702129</v>
      </c>
      <c r="H73" s="161">
        <f>+F73/D73*100</f>
        <v>89.300606060606057</v>
      </c>
      <c r="I73" s="152"/>
    </row>
    <row r="74" spans="1:9" x14ac:dyDescent="0.2">
      <c r="A74" s="162" t="s">
        <v>177</v>
      </c>
      <c r="B74" s="163" t="s">
        <v>178</v>
      </c>
      <c r="C74" s="161">
        <f>+C75</f>
        <v>0</v>
      </c>
      <c r="D74" s="159"/>
      <c r="E74" s="159"/>
      <c r="F74" s="161">
        <f>+F75</f>
        <v>0</v>
      </c>
      <c r="G74" s="161"/>
      <c r="H74" s="161"/>
      <c r="I74" s="152"/>
    </row>
    <row r="75" spans="1:9" x14ac:dyDescent="0.2">
      <c r="A75" s="60" t="s">
        <v>179</v>
      </c>
      <c r="B75" s="59" t="s">
        <v>180</v>
      </c>
      <c r="C75" s="156"/>
      <c r="D75" s="158"/>
      <c r="E75" s="158"/>
      <c r="F75" s="156"/>
      <c r="G75" s="157"/>
      <c r="H75" s="161"/>
      <c r="I75" s="58"/>
    </row>
    <row r="76" spans="1:9" ht="25.5" x14ac:dyDescent="0.2">
      <c r="A76" s="162" t="s">
        <v>401</v>
      </c>
      <c r="B76" s="163" t="s">
        <v>402</v>
      </c>
      <c r="C76" s="161"/>
      <c r="D76" s="159"/>
      <c r="E76" s="159"/>
      <c r="F76" s="161"/>
      <c r="G76" s="161"/>
      <c r="H76" s="161"/>
      <c r="I76" s="152"/>
    </row>
    <row r="77" spans="1:9" ht="25.5" x14ac:dyDescent="0.2">
      <c r="A77" s="60" t="s">
        <v>403</v>
      </c>
      <c r="B77" s="59" t="s">
        <v>404</v>
      </c>
      <c r="C77" s="156"/>
      <c r="D77" s="158"/>
      <c r="E77" s="158"/>
      <c r="F77" s="156"/>
      <c r="G77" s="157"/>
      <c r="H77" s="161"/>
      <c r="I77" s="58"/>
    </row>
    <row r="78" spans="1:9" x14ac:dyDescent="0.2">
      <c r="A78" s="162" t="s">
        <v>181</v>
      </c>
      <c r="B78" s="163" t="s">
        <v>182</v>
      </c>
      <c r="C78" s="161">
        <f>+C79</f>
        <v>79.680000000000007</v>
      </c>
      <c r="D78" s="159"/>
      <c r="E78" s="159"/>
      <c r="F78" s="161">
        <f>+F79</f>
        <v>106.25</v>
      </c>
      <c r="G78" s="161"/>
      <c r="H78" s="161"/>
      <c r="I78" s="152"/>
    </row>
    <row r="79" spans="1:9" x14ac:dyDescent="0.2">
      <c r="A79" s="60" t="s">
        <v>183</v>
      </c>
      <c r="B79" s="59" t="s">
        <v>184</v>
      </c>
      <c r="C79" s="206">
        <v>79.680000000000007</v>
      </c>
      <c r="D79" s="158"/>
      <c r="E79" s="158"/>
      <c r="F79" s="156">
        <v>106.25</v>
      </c>
      <c r="G79" s="157"/>
      <c r="H79" s="161"/>
      <c r="I79" s="58"/>
    </row>
    <row r="80" spans="1:9" x14ac:dyDescent="0.2">
      <c r="A80" s="162" t="s">
        <v>185</v>
      </c>
      <c r="B80" s="163" t="s">
        <v>186</v>
      </c>
      <c r="C80" s="161"/>
      <c r="D80" s="159"/>
      <c r="E80" s="159"/>
      <c r="F80" s="161"/>
      <c r="G80" s="161"/>
      <c r="H80" s="161"/>
      <c r="I80" s="152"/>
    </row>
    <row r="81" spans="1:9" x14ac:dyDescent="0.2">
      <c r="A81" s="60" t="s">
        <v>187</v>
      </c>
      <c r="B81" s="59" t="s">
        <v>188</v>
      </c>
      <c r="C81" s="157"/>
      <c r="D81" s="158"/>
      <c r="E81" s="158"/>
      <c r="F81" s="157"/>
      <c r="G81" s="157"/>
      <c r="H81" s="161"/>
      <c r="I81" s="58"/>
    </row>
    <row r="82" spans="1:9" ht="25.5" x14ac:dyDescent="0.2">
      <c r="A82" s="60" t="s">
        <v>189</v>
      </c>
      <c r="B82" s="59" t="s">
        <v>190</v>
      </c>
      <c r="C82" s="156"/>
      <c r="D82" s="158"/>
      <c r="E82" s="158"/>
      <c r="F82" s="156"/>
      <c r="G82" s="157"/>
      <c r="H82" s="161"/>
      <c r="I82" s="58"/>
    </row>
    <row r="83" spans="1:9" x14ac:dyDescent="0.2">
      <c r="A83" s="162" t="s">
        <v>191</v>
      </c>
      <c r="B83" s="163" t="s">
        <v>192</v>
      </c>
      <c r="C83" s="161"/>
      <c r="D83" s="159"/>
      <c r="E83" s="159"/>
      <c r="F83" s="161"/>
      <c r="G83" s="161"/>
      <c r="H83" s="161"/>
      <c r="I83" s="152"/>
    </row>
    <row r="84" spans="1:9" x14ac:dyDescent="0.2">
      <c r="A84" s="60" t="s">
        <v>193</v>
      </c>
      <c r="B84" s="59" t="s">
        <v>194</v>
      </c>
      <c r="C84" s="157"/>
      <c r="D84" s="158"/>
      <c r="E84" s="158"/>
      <c r="F84" s="157"/>
      <c r="G84" s="157" t="e">
        <f t="shared" si="1"/>
        <v>#DIV/0!</v>
      </c>
      <c r="H84" s="161"/>
      <c r="I84" s="58"/>
    </row>
    <row r="85" spans="1:9" x14ac:dyDescent="0.2">
      <c r="A85" s="162" t="s">
        <v>195</v>
      </c>
      <c r="B85" s="163" t="s">
        <v>196</v>
      </c>
      <c r="C85" s="161">
        <f>SUM(C86:C89)</f>
        <v>18005.939999999999</v>
      </c>
      <c r="D85" s="159"/>
      <c r="E85" s="159"/>
      <c r="F85" s="161">
        <f>SUM(F86:F89)</f>
        <v>14628.35</v>
      </c>
      <c r="G85" s="161">
        <f t="shared" si="1"/>
        <v>81.241801316676614</v>
      </c>
      <c r="H85" s="161"/>
      <c r="I85" s="152"/>
    </row>
    <row r="86" spans="1:9" ht="25.5" x14ac:dyDescent="0.2">
      <c r="A86" s="60" t="s">
        <v>197</v>
      </c>
      <c r="B86" s="59" t="s">
        <v>198</v>
      </c>
      <c r="C86" s="205">
        <v>18005.939999999999</v>
      </c>
      <c r="D86" s="158"/>
      <c r="E86" s="158"/>
      <c r="F86" s="157">
        <v>14628.35</v>
      </c>
      <c r="G86" s="157">
        <f t="shared" si="1"/>
        <v>81.241801316676614</v>
      </c>
      <c r="H86" s="161"/>
      <c r="I86" s="58"/>
    </row>
    <row r="87" spans="1:9" ht="25.5" x14ac:dyDescent="0.2">
      <c r="A87" s="60" t="s">
        <v>199</v>
      </c>
      <c r="B87" s="59" t="s">
        <v>200</v>
      </c>
      <c r="C87" s="157"/>
      <c r="D87" s="158"/>
      <c r="E87" s="158"/>
      <c r="F87" s="157"/>
      <c r="G87" s="157"/>
      <c r="H87" s="161"/>
      <c r="I87" s="58"/>
    </row>
    <row r="88" spans="1:9" ht="25.5" x14ac:dyDescent="0.2">
      <c r="A88" s="60" t="s">
        <v>405</v>
      </c>
      <c r="B88" s="59" t="s">
        <v>292</v>
      </c>
      <c r="C88" s="157"/>
      <c r="D88" s="159"/>
      <c r="E88" s="159"/>
      <c r="F88" s="157"/>
      <c r="G88" s="157"/>
      <c r="H88" s="161"/>
      <c r="I88" s="58"/>
    </row>
    <row r="89" spans="1:9" ht="25.5" x14ac:dyDescent="0.2">
      <c r="A89" s="60" t="s">
        <v>201</v>
      </c>
      <c r="B89" s="59" t="s">
        <v>202</v>
      </c>
      <c r="C89" s="157"/>
      <c r="D89" s="159"/>
      <c r="E89" s="159"/>
      <c r="F89" s="157"/>
      <c r="G89" s="157" t="e">
        <f t="shared" si="1"/>
        <v>#DIV/0!</v>
      </c>
      <c r="H89" s="161"/>
      <c r="I89" s="58"/>
    </row>
    <row r="90" spans="1:9" ht="25.5" x14ac:dyDescent="0.2">
      <c r="A90" s="164" t="s">
        <v>203</v>
      </c>
      <c r="B90" s="165" t="s">
        <v>204</v>
      </c>
      <c r="C90" s="161">
        <f>+C91+C94</f>
        <v>41181.43</v>
      </c>
      <c r="D90" s="145">
        <v>87500</v>
      </c>
      <c r="E90" s="145">
        <v>92543</v>
      </c>
      <c r="F90" s="161">
        <f>+F91+F94</f>
        <v>88521.97</v>
      </c>
      <c r="G90" s="161">
        <f t="shared" si="1"/>
        <v>214.95603722357384</v>
      </c>
      <c r="H90" s="161"/>
      <c r="I90" s="152"/>
    </row>
    <row r="91" spans="1:9" x14ac:dyDescent="0.2">
      <c r="A91" s="162" t="s">
        <v>406</v>
      </c>
      <c r="B91" s="163" t="s">
        <v>407</v>
      </c>
      <c r="C91" s="161"/>
      <c r="D91" s="159"/>
      <c r="E91" s="159"/>
      <c r="F91" s="161"/>
      <c r="G91" s="161"/>
      <c r="H91" s="161"/>
      <c r="I91" s="152"/>
    </row>
    <row r="92" spans="1:9" ht="25.5" x14ac:dyDescent="0.2">
      <c r="A92" s="60" t="s">
        <v>408</v>
      </c>
      <c r="B92" s="59" t="s">
        <v>409</v>
      </c>
      <c r="C92" s="157"/>
      <c r="D92" s="159"/>
      <c r="E92" s="159"/>
      <c r="F92" s="157"/>
      <c r="G92" s="157"/>
      <c r="H92" s="161"/>
      <c r="I92" s="58"/>
    </row>
    <row r="93" spans="1:9" ht="25.5" x14ac:dyDescent="0.2">
      <c r="A93" s="60" t="s">
        <v>410</v>
      </c>
      <c r="B93" s="59" t="s">
        <v>411</v>
      </c>
      <c r="C93" s="157"/>
      <c r="D93" s="159"/>
      <c r="E93" s="159"/>
      <c r="F93" s="157"/>
      <c r="G93" s="157"/>
      <c r="H93" s="161"/>
      <c r="I93" s="58"/>
    </row>
    <row r="94" spans="1:9" x14ac:dyDescent="0.2">
      <c r="A94" s="162" t="s">
        <v>205</v>
      </c>
      <c r="B94" s="163" t="s">
        <v>206</v>
      </c>
      <c r="C94" s="161">
        <f>SUM(C95:C97)</f>
        <v>41181.43</v>
      </c>
      <c r="D94" s="159"/>
      <c r="E94" s="159"/>
      <c r="F94" s="161">
        <f>SUM(F95:F97)</f>
        <v>88521.97</v>
      </c>
      <c r="G94" s="161">
        <f t="shared" si="1"/>
        <v>214.95603722357384</v>
      </c>
      <c r="H94" s="161"/>
      <c r="I94" s="152"/>
    </row>
    <row r="95" spans="1:9" x14ac:dyDescent="0.2">
      <c r="A95" s="60" t="s">
        <v>207</v>
      </c>
      <c r="B95" s="59" t="s">
        <v>208</v>
      </c>
      <c r="C95" s="205">
        <v>41181.43</v>
      </c>
      <c r="D95" s="159"/>
      <c r="E95" s="159"/>
      <c r="F95" s="157">
        <v>88521.97</v>
      </c>
      <c r="G95" s="157">
        <f t="shared" si="1"/>
        <v>214.95603722357384</v>
      </c>
      <c r="H95" s="161"/>
      <c r="I95" s="58"/>
    </row>
    <row r="96" spans="1:9" x14ac:dyDescent="0.2">
      <c r="A96" s="60" t="s">
        <v>412</v>
      </c>
      <c r="B96" s="59" t="s">
        <v>413</v>
      </c>
      <c r="C96" s="157"/>
      <c r="D96" s="159"/>
      <c r="E96" s="159"/>
      <c r="F96" s="157"/>
      <c r="G96" s="157"/>
      <c r="H96" s="161"/>
      <c r="I96" s="58"/>
    </row>
    <row r="97" spans="1:9" x14ac:dyDescent="0.2">
      <c r="A97" s="60" t="s">
        <v>414</v>
      </c>
      <c r="B97" s="59" t="s">
        <v>415</v>
      </c>
      <c r="C97" s="157"/>
      <c r="D97" s="159"/>
      <c r="E97" s="159"/>
      <c r="F97" s="157"/>
      <c r="G97" s="157"/>
      <c r="H97" s="161"/>
      <c r="I97" s="58"/>
    </row>
    <row r="98" spans="1:9" x14ac:dyDescent="0.2">
      <c r="A98" s="164" t="s">
        <v>209</v>
      </c>
      <c r="B98" s="165" t="s">
        <v>210</v>
      </c>
      <c r="C98" s="161">
        <f>+C99+C103+C107</f>
        <v>2478.54</v>
      </c>
      <c r="D98" s="145">
        <v>1500</v>
      </c>
      <c r="E98" s="145">
        <v>3100</v>
      </c>
      <c r="F98" s="161">
        <f>+F99+F103+F107</f>
        <v>3025.85</v>
      </c>
      <c r="G98" s="161">
        <f t="shared" si="1"/>
        <v>122.08195147143076</v>
      </c>
      <c r="H98" s="161">
        <f>+F98/D98*100</f>
        <v>201.72333333333336</v>
      </c>
      <c r="I98" s="152"/>
    </row>
    <row r="99" spans="1:9" x14ac:dyDescent="0.2">
      <c r="A99" s="162" t="s">
        <v>211</v>
      </c>
      <c r="B99" s="163" t="s">
        <v>212</v>
      </c>
      <c r="C99" s="161">
        <f>SUM(C100:C102)</f>
        <v>2478.54</v>
      </c>
      <c r="D99" s="159"/>
      <c r="E99" s="159"/>
      <c r="F99" s="161">
        <f>SUM(F100:F102)</f>
        <v>3025.85</v>
      </c>
      <c r="G99" s="161">
        <f t="shared" si="1"/>
        <v>122.08195147143076</v>
      </c>
      <c r="H99" s="161"/>
      <c r="I99" s="152"/>
    </row>
    <row r="100" spans="1:9" x14ac:dyDescent="0.2">
      <c r="A100" s="60" t="s">
        <v>213</v>
      </c>
      <c r="B100" s="59" t="s">
        <v>214</v>
      </c>
      <c r="C100" s="205">
        <v>1880</v>
      </c>
      <c r="D100" s="159"/>
      <c r="E100" s="159"/>
      <c r="F100" s="157">
        <v>2670</v>
      </c>
      <c r="G100" s="157">
        <f t="shared" si="1"/>
        <v>142.02127659574469</v>
      </c>
      <c r="H100" s="161"/>
      <c r="I100" s="58"/>
    </row>
    <row r="101" spans="1:9" x14ac:dyDescent="0.2">
      <c r="A101" s="60" t="s">
        <v>416</v>
      </c>
      <c r="B101" s="59" t="s">
        <v>417</v>
      </c>
      <c r="C101" s="205">
        <v>598.54</v>
      </c>
      <c r="D101" s="159"/>
      <c r="E101" s="159"/>
      <c r="F101" s="157">
        <v>355.85</v>
      </c>
      <c r="G101" s="157">
        <f t="shared" si="1"/>
        <v>59.453002305610326</v>
      </c>
      <c r="H101" s="161"/>
      <c r="I101" s="58"/>
    </row>
    <row r="102" spans="1:9" x14ac:dyDescent="0.2">
      <c r="A102" s="60" t="s">
        <v>215</v>
      </c>
      <c r="B102" s="59" t="s">
        <v>216</v>
      </c>
      <c r="C102" s="157"/>
      <c r="D102" s="159"/>
      <c r="E102" s="159"/>
      <c r="F102" s="157"/>
      <c r="G102" s="157"/>
      <c r="H102" s="161"/>
      <c r="I102" s="58"/>
    </row>
    <row r="103" spans="1:9" x14ac:dyDescent="0.2">
      <c r="A103" s="162" t="s">
        <v>217</v>
      </c>
      <c r="B103" s="163" t="s">
        <v>218</v>
      </c>
      <c r="C103" s="161"/>
      <c r="D103" s="159"/>
      <c r="E103" s="159"/>
      <c r="F103" s="161"/>
      <c r="G103" s="161"/>
      <c r="H103" s="161"/>
      <c r="I103" s="152"/>
    </row>
    <row r="104" spans="1:9" x14ac:dyDescent="0.2">
      <c r="A104" s="60" t="s">
        <v>219</v>
      </c>
      <c r="B104" s="59" t="s">
        <v>220</v>
      </c>
      <c r="C104" s="157"/>
      <c r="D104" s="159"/>
      <c r="E104" s="159"/>
      <c r="F104" s="57"/>
      <c r="G104" s="157"/>
      <c r="H104" s="161"/>
      <c r="I104" s="58"/>
    </row>
    <row r="105" spans="1:9" x14ac:dyDescent="0.2">
      <c r="A105" s="60" t="s">
        <v>418</v>
      </c>
      <c r="B105" s="59" t="s">
        <v>419</v>
      </c>
      <c r="C105" s="157"/>
      <c r="D105" s="159"/>
      <c r="E105" s="159"/>
      <c r="F105" s="57"/>
      <c r="G105" s="157"/>
      <c r="H105" s="161"/>
      <c r="I105" s="58"/>
    </row>
    <row r="106" spans="1:9" x14ac:dyDescent="0.2">
      <c r="A106" s="60" t="s">
        <v>221</v>
      </c>
      <c r="B106" s="59" t="s">
        <v>222</v>
      </c>
      <c r="C106" s="157"/>
      <c r="D106" s="159"/>
      <c r="E106" s="159"/>
      <c r="F106" s="57"/>
      <c r="G106" s="157"/>
      <c r="H106" s="161"/>
      <c r="I106" s="58"/>
    </row>
    <row r="107" spans="1:9" x14ac:dyDescent="0.2">
      <c r="A107" s="162" t="s">
        <v>223</v>
      </c>
      <c r="B107" s="163" t="s">
        <v>224</v>
      </c>
      <c r="C107" s="161"/>
      <c r="D107" s="159"/>
      <c r="E107" s="159"/>
      <c r="F107" s="161"/>
      <c r="G107" s="161"/>
      <c r="H107" s="161"/>
      <c r="I107" s="152"/>
    </row>
    <row r="108" spans="1:9" x14ac:dyDescent="0.2">
      <c r="A108" s="60" t="s">
        <v>420</v>
      </c>
      <c r="B108" s="59" t="s">
        <v>421</v>
      </c>
      <c r="C108" s="157"/>
      <c r="D108" s="159"/>
      <c r="E108" s="159"/>
      <c r="F108" s="57"/>
      <c r="G108" s="157"/>
      <c r="H108" s="161"/>
      <c r="I108" s="58"/>
    </row>
    <row r="109" spans="1:9" x14ac:dyDescent="0.2">
      <c r="A109" s="60" t="s">
        <v>422</v>
      </c>
      <c r="B109" s="59" t="s">
        <v>423</v>
      </c>
      <c r="C109" s="157"/>
      <c r="D109" s="159"/>
      <c r="E109" s="159"/>
      <c r="F109" s="57"/>
      <c r="G109" s="157"/>
      <c r="H109" s="161"/>
      <c r="I109" s="58"/>
    </row>
    <row r="110" spans="1:9" x14ac:dyDescent="0.2">
      <c r="A110" s="60" t="s">
        <v>424</v>
      </c>
      <c r="B110" s="59" t="s">
        <v>425</v>
      </c>
      <c r="C110" s="157"/>
      <c r="D110" s="159"/>
      <c r="E110" s="159"/>
      <c r="F110" s="57"/>
      <c r="G110" s="157"/>
      <c r="H110" s="161"/>
      <c r="I110" s="58"/>
    </row>
    <row r="111" spans="1:9" x14ac:dyDescent="0.2">
      <c r="A111" s="60" t="s">
        <v>225</v>
      </c>
      <c r="B111" s="59" t="s">
        <v>226</v>
      </c>
      <c r="C111" s="157"/>
      <c r="D111" s="159"/>
      <c r="E111" s="159"/>
      <c r="F111" s="57"/>
      <c r="G111" s="157"/>
      <c r="H111" s="161"/>
      <c r="I111" s="58"/>
    </row>
    <row r="112" spans="1:9" x14ac:dyDescent="0.2">
      <c r="A112" s="60" t="s">
        <v>426</v>
      </c>
      <c r="B112" s="59" t="s">
        <v>333</v>
      </c>
      <c r="C112" s="157"/>
      <c r="D112" s="159"/>
      <c r="E112" s="159"/>
      <c r="F112" s="57"/>
      <c r="G112" s="157"/>
      <c r="H112" s="161"/>
      <c r="I112" s="58"/>
    </row>
    <row r="113" spans="1:9" x14ac:dyDescent="0.2">
      <c r="A113" s="176" t="s">
        <v>57</v>
      </c>
      <c r="B113" s="177" t="s">
        <v>227</v>
      </c>
      <c r="C113" s="178">
        <f>+C114+C121+C148+C151+C154</f>
        <v>54802.31</v>
      </c>
      <c r="D113" s="179">
        <f>+D114+D121+D148+D151+D154</f>
        <v>68595</v>
      </c>
      <c r="E113" s="179">
        <f>+E114+E121+E148+E151+E154</f>
        <v>107999</v>
      </c>
      <c r="F113" s="178">
        <f>+F114+F121+F148+F151+F154</f>
        <v>106671.58999999998</v>
      </c>
      <c r="G113" s="178">
        <f t="shared" si="1"/>
        <v>194.64798107962963</v>
      </c>
      <c r="H113" s="178">
        <f>+F113/D113*100</f>
        <v>155.50927910197535</v>
      </c>
      <c r="I113" s="150"/>
    </row>
    <row r="114" spans="1:9" x14ac:dyDescent="0.2">
      <c r="A114" s="164" t="s">
        <v>59</v>
      </c>
      <c r="B114" s="165" t="s">
        <v>228</v>
      </c>
      <c r="C114" s="161">
        <f>+C115+C117</f>
        <v>6440</v>
      </c>
      <c r="D114" s="145">
        <v>10000</v>
      </c>
      <c r="E114" s="145">
        <v>12722</v>
      </c>
      <c r="F114" s="161">
        <f>+F115+F117</f>
        <v>2432.65</v>
      </c>
      <c r="G114" s="161">
        <f t="shared" si="1"/>
        <v>37.774068322981371</v>
      </c>
      <c r="H114" s="161"/>
      <c r="I114" s="152"/>
    </row>
    <row r="115" spans="1:9" x14ac:dyDescent="0.2">
      <c r="A115" s="162" t="s">
        <v>427</v>
      </c>
      <c r="B115" s="163" t="s">
        <v>428</v>
      </c>
      <c r="C115" s="161"/>
      <c r="D115" s="159"/>
      <c r="E115" s="159"/>
      <c r="F115" s="161"/>
      <c r="G115" s="161"/>
      <c r="H115" s="161"/>
      <c r="I115" s="152"/>
    </row>
    <row r="116" spans="1:9" x14ac:dyDescent="0.2">
      <c r="A116" s="60" t="s">
        <v>429</v>
      </c>
      <c r="B116" s="59" t="s">
        <v>344</v>
      </c>
      <c r="C116" s="157"/>
      <c r="D116" s="159"/>
      <c r="E116" s="159"/>
      <c r="F116" s="157"/>
      <c r="G116" s="157"/>
      <c r="H116" s="161"/>
      <c r="I116" s="58"/>
    </row>
    <row r="117" spans="1:9" x14ac:dyDescent="0.2">
      <c r="A117" s="162" t="s">
        <v>229</v>
      </c>
      <c r="B117" s="163" t="s">
        <v>230</v>
      </c>
      <c r="C117" s="161">
        <f>+C118+C119+C120</f>
        <v>6440</v>
      </c>
      <c r="D117" s="159"/>
      <c r="E117" s="159"/>
      <c r="F117" s="161">
        <f>+F118+F119+F120</f>
        <v>2432.65</v>
      </c>
      <c r="G117" s="161">
        <f t="shared" si="1"/>
        <v>37.774068322981371</v>
      </c>
      <c r="H117" s="161"/>
      <c r="I117" s="152"/>
    </row>
    <row r="118" spans="1:9" x14ac:dyDescent="0.2">
      <c r="A118" s="60" t="s">
        <v>231</v>
      </c>
      <c r="B118" s="59" t="s">
        <v>232</v>
      </c>
      <c r="C118" s="205">
        <v>6440</v>
      </c>
      <c r="D118" s="159"/>
      <c r="E118" s="159"/>
      <c r="F118" s="157">
        <v>2432.65</v>
      </c>
      <c r="G118" s="157">
        <f t="shared" si="1"/>
        <v>37.774068322981371</v>
      </c>
      <c r="H118" s="161"/>
      <c r="I118" s="58"/>
    </row>
    <row r="119" spans="1:9" x14ac:dyDescent="0.2">
      <c r="A119" s="60" t="s">
        <v>430</v>
      </c>
      <c r="B119" s="59" t="s">
        <v>348</v>
      </c>
      <c r="C119" s="157"/>
      <c r="D119" s="159"/>
      <c r="E119" s="159"/>
      <c r="F119" s="157"/>
      <c r="G119" s="157"/>
      <c r="H119" s="161"/>
      <c r="I119" s="58"/>
    </row>
    <row r="120" spans="1:9" x14ac:dyDescent="0.2">
      <c r="A120" s="60" t="s">
        <v>431</v>
      </c>
      <c r="B120" s="59" t="s">
        <v>432</v>
      </c>
      <c r="C120" s="157"/>
      <c r="D120" s="159"/>
      <c r="E120" s="159"/>
      <c r="F120" s="157"/>
      <c r="G120" s="157"/>
      <c r="H120" s="161"/>
      <c r="I120" s="58"/>
    </row>
    <row r="121" spans="1:9" x14ac:dyDescent="0.2">
      <c r="A121" s="164" t="s">
        <v>233</v>
      </c>
      <c r="B121" s="165" t="s">
        <v>234</v>
      </c>
      <c r="C121" s="161">
        <f>+C122+C126+C134+C137+C141+C144</f>
        <v>48362.31</v>
      </c>
      <c r="D121" s="145">
        <v>58595</v>
      </c>
      <c r="E121" s="145">
        <v>95277</v>
      </c>
      <c r="F121" s="161">
        <f>+F122+F126+F134+F137+F141+F144</f>
        <v>104238.93999999999</v>
      </c>
      <c r="G121" s="161">
        <f t="shared" si="1"/>
        <v>215.53755393404489</v>
      </c>
      <c r="H121" s="161">
        <f>+F121/D121*100</f>
        <v>177.89732912364533</v>
      </c>
      <c r="I121" s="152"/>
    </row>
    <row r="122" spans="1:9" x14ac:dyDescent="0.2">
      <c r="A122" s="162" t="s">
        <v>235</v>
      </c>
      <c r="B122" s="163" t="s">
        <v>236</v>
      </c>
      <c r="C122" s="161"/>
      <c r="D122" s="159"/>
      <c r="E122" s="159"/>
      <c r="F122" s="161"/>
      <c r="G122" s="161"/>
      <c r="H122" s="161"/>
      <c r="I122" s="152"/>
    </row>
    <row r="123" spans="1:9" x14ac:dyDescent="0.2">
      <c r="A123" s="60" t="s">
        <v>433</v>
      </c>
      <c r="B123" s="59" t="s">
        <v>354</v>
      </c>
      <c r="C123" s="157"/>
      <c r="D123" s="159"/>
      <c r="E123" s="159"/>
      <c r="F123" s="157"/>
      <c r="G123" s="157"/>
      <c r="H123" s="161"/>
      <c r="I123" s="58"/>
    </row>
    <row r="124" spans="1:9" x14ac:dyDescent="0.2">
      <c r="A124" s="60" t="s">
        <v>237</v>
      </c>
      <c r="B124" s="59" t="s">
        <v>238</v>
      </c>
      <c r="C124" s="157"/>
      <c r="D124" s="159"/>
      <c r="E124" s="159"/>
      <c r="F124" s="157"/>
      <c r="G124" s="157"/>
      <c r="H124" s="161"/>
      <c r="I124" s="58"/>
    </row>
    <row r="125" spans="1:9" x14ac:dyDescent="0.2">
      <c r="A125" s="60" t="s">
        <v>434</v>
      </c>
      <c r="B125" s="59" t="s">
        <v>435</v>
      </c>
      <c r="C125" s="157"/>
      <c r="D125" s="159"/>
      <c r="E125" s="159"/>
      <c r="F125" s="157"/>
      <c r="G125" s="157"/>
      <c r="H125" s="161"/>
      <c r="I125" s="58"/>
    </row>
    <row r="126" spans="1:9" x14ac:dyDescent="0.2">
      <c r="A126" s="162" t="s">
        <v>239</v>
      </c>
      <c r="B126" s="163" t="s">
        <v>240</v>
      </c>
      <c r="C126" s="161">
        <f>SUM(C127:C133)</f>
        <v>31564.02</v>
      </c>
      <c r="D126" s="159"/>
      <c r="E126" s="159"/>
      <c r="F126" s="161">
        <f>SUM(F127:F133)</f>
        <v>93530.14</v>
      </c>
      <c r="G126" s="161">
        <f t="shared" si="1"/>
        <v>296.3188465854476</v>
      </c>
      <c r="H126" s="161"/>
      <c r="I126" s="152"/>
    </row>
    <row r="127" spans="1:9" x14ac:dyDescent="0.2">
      <c r="A127" s="60" t="s">
        <v>241</v>
      </c>
      <c r="B127" s="59" t="s">
        <v>242</v>
      </c>
      <c r="C127" s="205">
        <v>30116.05</v>
      </c>
      <c r="D127" s="159"/>
      <c r="E127" s="159"/>
      <c r="F127" s="157">
        <v>25708.9</v>
      </c>
      <c r="G127" s="157">
        <f t="shared" si="1"/>
        <v>85.366108769244306</v>
      </c>
      <c r="H127" s="161"/>
      <c r="I127" s="58"/>
    </row>
    <row r="128" spans="1:9" x14ac:dyDescent="0.2">
      <c r="A128" s="60" t="s">
        <v>436</v>
      </c>
      <c r="B128" s="59" t="s">
        <v>437</v>
      </c>
      <c r="C128" s="205"/>
      <c r="D128" s="159"/>
      <c r="E128" s="159"/>
      <c r="F128" s="157">
        <v>812.99</v>
      </c>
      <c r="G128" s="157"/>
      <c r="H128" s="161"/>
      <c r="I128" s="58"/>
    </row>
    <row r="129" spans="1:9" x14ac:dyDescent="0.2">
      <c r="A129" s="60" t="s">
        <v>438</v>
      </c>
      <c r="B129" s="59" t="s">
        <v>439</v>
      </c>
      <c r="C129" s="205"/>
      <c r="D129" s="159"/>
      <c r="E129" s="159"/>
      <c r="F129" s="157">
        <v>0</v>
      </c>
      <c r="G129" s="157"/>
      <c r="H129" s="161"/>
      <c r="I129" s="58"/>
    </row>
    <row r="130" spans="1:9" x14ac:dyDescent="0.2">
      <c r="A130" s="60" t="s">
        <v>243</v>
      </c>
      <c r="B130" s="59" t="s">
        <v>244</v>
      </c>
      <c r="C130" s="205"/>
      <c r="D130" s="159"/>
      <c r="E130" s="159"/>
      <c r="F130" s="157">
        <f>34494.25+32514</f>
        <v>67008.25</v>
      </c>
      <c r="G130" s="157"/>
      <c r="H130" s="161"/>
      <c r="I130" s="58"/>
    </row>
    <row r="131" spans="1:9" x14ac:dyDescent="0.2">
      <c r="A131" s="60" t="s">
        <v>440</v>
      </c>
      <c r="B131" s="59" t="s">
        <v>441</v>
      </c>
      <c r="C131" s="205"/>
      <c r="D131" s="159"/>
      <c r="E131" s="159"/>
      <c r="F131" s="157"/>
      <c r="G131" s="157"/>
      <c r="H131" s="161"/>
      <c r="I131" s="58"/>
    </row>
    <row r="132" spans="1:9" x14ac:dyDescent="0.2">
      <c r="A132" s="60" t="s">
        <v>442</v>
      </c>
      <c r="B132" s="59" t="s">
        <v>360</v>
      </c>
      <c r="C132" s="205"/>
      <c r="D132" s="159"/>
      <c r="E132" s="159"/>
      <c r="F132" s="157"/>
      <c r="G132" s="157"/>
      <c r="H132" s="161"/>
      <c r="I132" s="58"/>
    </row>
    <row r="133" spans="1:9" x14ac:dyDescent="0.2">
      <c r="A133" s="60" t="s">
        <v>443</v>
      </c>
      <c r="B133" s="59" t="s">
        <v>362</v>
      </c>
      <c r="C133" s="205">
        <v>1447.97</v>
      </c>
      <c r="D133" s="159"/>
      <c r="E133" s="159"/>
      <c r="F133" s="157"/>
      <c r="G133" s="157"/>
      <c r="H133" s="161"/>
      <c r="I133" s="58"/>
    </row>
    <row r="134" spans="1:9" x14ac:dyDescent="0.2">
      <c r="A134" s="162" t="s">
        <v>444</v>
      </c>
      <c r="B134" s="163" t="s">
        <v>445</v>
      </c>
      <c r="C134" s="161"/>
      <c r="D134" s="159"/>
      <c r="E134" s="159"/>
      <c r="F134" s="161"/>
      <c r="G134" s="161"/>
      <c r="H134" s="161"/>
      <c r="I134" s="152"/>
    </row>
    <row r="135" spans="1:9" x14ac:dyDescent="0.2">
      <c r="A135" s="60" t="s">
        <v>446</v>
      </c>
      <c r="B135" s="59" t="s">
        <v>366</v>
      </c>
      <c r="C135" s="157"/>
      <c r="D135" s="159"/>
      <c r="E135" s="159"/>
      <c r="F135" s="157"/>
      <c r="G135" s="157"/>
      <c r="H135" s="161"/>
      <c r="I135" s="58"/>
    </row>
    <row r="136" spans="1:9" x14ac:dyDescent="0.2">
      <c r="A136" s="60" t="s">
        <v>447</v>
      </c>
      <c r="B136" s="59" t="s">
        <v>368</v>
      </c>
      <c r="C136" s="157"/>
      <c r="D136" s="159"/>
      <c r="E136" s="159"/>
      <c r="F136" s="157"/>
      <c r="G136" s="157"/>
      <c r="H136" s="161"/>
      <c r="I136" s="58"/>
    </row>
    <row r="137" spans="1:9" x14ac:dyDescent="0.2">
      <c r="A137" s="162" t="s">
        <v>448</v>
      </c>
      <c r="B137" s="163" t="s">
        <v>449</v>
      </c>
      <c r="C137" s="161">
        <f>+C138+C139+C140</f>
        <v>16798.29</v>
      </c>
      <c r="D137" s="159"/>
      <c r="E137" s="159"/>
      <c r="F137" s="161">
        <f>+F138+F139+F140</f>
        <v>10203.540000000001</v>
      </c>
      <c r="G137" s="161">
        <f t="shared" ref="G137:G138" si="2">+F137/C137*100</f>
        <v>60.741539763868822</v>
      </c>
      <c r="H137" s="161"/>
      <c r="I137" s="152"/>
    </row>
    <row r="138" spans="1:9" x14ac:dyDescent="0.2">
      <c r="A138" s="60" t="s">
        <v>450</v>
      </c>
      <c r="B138" s="59" t="s">
        <v>451</v>
      </c>
      <c r="C138" s="205">
        <v>16798.29</v>
      </c>
      <c r="D138" s="159"/>
      <c r="E138" s="159"/>
      <c r="F138" s="157">
        <v>10203.540000000001</v>
      </c>
      <c r="G138" s="157">
        <f t="shared" si="2"/>
        <v>60.741539763868822</v>
      </c>
      <c r="H138" s="161"/>
      <c r="I138" s="58"/>
    </row>
    <row r="139" spans="1:9" x14ac:dyDescent="0.2">
      <c r="A139" s="60" t="s">
        <v>452</v>
      </c>
      <c r="B139" s="59" t="s">
        <v>453</v>
      </c>
      <c r="C139" s="157"/>
      <c r="D139" s="159"/>
      <c r="E139" s="159"/>
      <c r="F139" s="157"/>
      <c r="G139" s="157"/>
      <c r="H139" s="161"/>
      <c r="I139" s="58"/>
    </row>
    <row r="140" spans="1:9" x14ac:dyDescent="0.2">
      <c r="A140" s="60" t="s">
        <v>454</v>
      </c>
      <c r="B140" s="59" t="s">
        <v>455</v>
      </c>
      <c r="C140" s="157"/>
      <c r="D140" s="159"/>
      <c r="E140" s="159"/>
      <c r="F140" s="157"/>
      <c r="G140" s="157"/>
      <c r="H140" s="161"/>
      <c r="I140" s="58"/>
    </row>
    <row r="141" spans="1:9" x14ac:dyDescent="0.2">
      <c r="A141" s="162" t="s">
        <v>456</v>
      </c>
      <c r="B141" s="163" t="s">
        <v>457</v>
      </c>
      <c r="C141" s="161"/>
      <c r="D141" s="159"/>
      <c r="E141" s="159"/>
      <c r="F141" s="161"/>
      <c r="G141" s="161"/>
      <c r="H141" s="161"/>
      <c r="I141" s="152"/>
    </row>
    <row r="142" spans="1:9" x14ac:dyDescent="0.2">
      <c r="A142" s="60" t="s">
        <v>458</v>
      </c>
      <c r="B142" s="59" t="s">
        <v>459</v>
      </c>
      <c r="C142" s="157"/>
      <c r="D142" s="159"/>
      <c r="E142" s="159"/>
      <c r="F142" s="57"/>
      <c r="G142" s="157"/>
      <c r="H142" s="161"/>
      <c r="I142" s="58"/>
    </row>
    <row r="143" spans="1:9" x14ac:dyDescent="0.2">
      <c r="A143" s="60" t="s">
        <v>460</v>
      </c>
      <c r="B143" s="59" t="s">
        <v>372</v>
      </c>
      <c r="C143" s="157"/>
      <c r="D143" s="159"/>
      <c r="E143" s="159"/>
      <c r="F143" s="57"/>
      <c r="G143" s="157"/>
      <c r="H143" s="161"/>
      <c r="I143" s="58"/>
    </row>
    <row r="144" spans="1:9" x14ac:dyDescent="0.2">
      <c r="A144" s="162" t="s">
        <v>245</v>
      </c>
      <c r="B144" s="163" t="s">
        <v>246</v>
      </c>
      <c r="C144" s="161">
        <f>+C145+C146+C147</f>
        <v>0</v>
      </c>
      <c r="D144" s="159"/>
      <c r="E144" s="159"/>
      <c r="F144" s="161">
        <f>+F145</f>
        <v>505.26</v>
      </c>
      <c r="G144" s="161"/>
      <c r="H144" s="161"/>
      <c r="I144" s="152"/>
    </row>
    <row r="145" spans="1:9" x14ac:dyDescent="0.2">
      <c r="A145" s="60" t="s">
        <v>247</v>
      </c>
      <c r="B145" s="59" t="s">
        <v>248</v>
      </c>
      <c r="C145" s="157"/>
      <c r="D145" s="159"/>
      <c r="E145" s="159"/>
      <c r="F145" s="157">
        <v>505.26</v>
      </c>
      <c r="G145" s="157"/>
      <c r="H145" s="161"/>
      <c r="I145" s="58"/>
    </row>
    <row r="146" spans="1:9" x14ac:dyDescent="0.2">
      <c r="A146" s="60" t="s">
        <v>461</v>
      </c>
      <c r="B146" s="59" t="s">
        <v>462</v>
      </c>
      <c r="C146" s="157"/>
      <c r="D146" s="159"/>
      <c r="E146" s="159"/>
      <c r="F146" s="157"/>
      <c r="G146" s="157"/>
      <c r="H146" s="161"/>
      <c r="I146" s="58"/>
    </row>
    <row r="147" spans="1:9" x14ac:dyDescent="0.2">
      <c r="A147" s="60" t="s">
        <v>463</v>
      </c>
      <c r="B147" s="59" t="s">
        <v>464</v>
      </c>
      <c r="C147" s="157"/>
      <c r="D147" s="159"/>
      <c r="E147" s="159"/>
      <c r="F147" s="157"/>
      <c r="G147" s="157"/>
      <c r="H147" s="161"/>
      <c r="I147" s="58"/>
    </row>
    <row r="148" spans="1:9" ht="25.5" x14ac:dyDescent="0.2">
      <c r="A148" s="164" t="s">
        <v>60</v>
      </c>
      <c r="B148" s="165" t="s">
        <v>465</v>
      </c>
      <c r="C148" s="161"/>
      <c r="D148" s="145"/>
      <c r="E148" s="145"/>
      <c r="F148" s="161"/>
      <c r="G148" s="161"/>
      <c r="H148" s="161"/>
      <c r="I148" s="152"/>
    </row>
    <row r="149" spans="1:9" x14ac:dyDescent="0.2">
      <c r="A149" s="162" t="s">
        <v>466</v>
      </c>
      <c r="B149" s="163" t="s">
        <v>467</v>
      </c>
      <c r="C149" s="161"/>
      <c r="D149" s="159"/>
      <c r="E149" s="159"/>
      <c r="F149" s="161"/>
      <c r="G149" s="161"/>
      <c r="H149" s="161"/>
      <c r="I149" s="152"/>
    </row>
    <row r="150" spans="1:9" x14ac:dyDescent="0.2">
      <c r="A150" s="60" t="s">
        <v>468</v>
      </c>
      <c r="B150" s="59" t="s">
        <v>469</v>
      </c>
      <c r="C150" s="157"/>
      <c r="D150" s="159"/>
      <c r="E150" s="159"/>
      <c r="F150" s="157"/>
      <c r="G150" s="157"/>
      <c r="H150" s="161"/>
      <c r="I150" s="58"/>
    </row>
    <row r="151" spans="1:9" x14ac:dyDescent="0.2">
      <c r="A151" s="164" t="s">
        <v>470</v>
      </c>
      <c r="B151" s="165" t="s">
        <v>471</v>
      </c>
      <c r="C151" s="161"/>
      <c r="D151" s="145"/>
      <c r="E151" s="145"/>
      <c r="F151" s="161"/>
      <c r="G151" s="161"/>
      <c r="H151" s="161"/>
      <c r="I151" s="152"/>
    </row>
    <row r="152" spans="1:9" x14ac:dyDescent="0.2">
      <c r="A152" s="162" t="s">
        <v>472</v>
      </c>
      <c r="B152" s="163" t="s">
        <v>473</v>
      </c>
      <c r="C152" s="161"/>
      <c r="D152" s="159"/>
      <c r="E152" s="159"/>
      <c r="F152" s="161"/>
      <c r="G152" s="161"/>
      <c r="H152" s="161"/>
      <c r="I152" s="152"/>
    </row>
    <row r="153" spans="1:9" x14ac:dyDescent="0.2">
      <c r="A153" s="60" t="s">
        <v>474</v>
      </c>
      <c r="B153" s="59" t="s">
        <v>475</v>
      </c>
      <c r="C153" s="157"/>
      <c r="D153" s="159"/>
      <c r="E153" s="159"/>
      <c r="F153" s="57"/>
      <c r="G153" s="157"/>
      <c r="H153" s="161"/>
      <c r="I153" s="58"/>
    </row>
    <row r="154" spans="1:9" x14ac:dyDescent="0.2">
      <c r="A154" s="164" t="s">
        <v>249</v>
      </c>
      <c r="B154" s="165" t="s">
        <v>250</v>
      </c>
      <c r="C154" s="161"/>
      <c r="D154" s="145"/>
      <c r="E154" s="145"/>
      <c r="F154" s="161"/>
      <c r="G154" s="161"/>
      <c r="H154" s="161"/>
      <c r="I154" s="152"/>
    </row>
    <row r="155" spans="1:9" x14ac:dyDescent="0.2">
      <c r="A155" s="162" t="s">
        <v>251</v>
      </c>
      <c r="B155" s="163" t="s">
        <v>252</v>
      </c>
      <c r="C155" s="161"/>
      <c r="D155" s="159"/>
      <c r="E155" s="159"/>
      <c r="F155" s="161"/>
      <c r="G155" s="161"/>
      <c r="H155" s="161"/>
      <c r="I155" s="152"/>
    </row>
    <row r="156" spans="1:9" x14ac:dyDescent="0.2">
      <c r="A156" s="60" t="s">
        <v>253</v>
      </c>
      <c r="B156" s="59" t="s">
        <v>252</v>
      </c>
      <c r="C156" s="157"/>
      <c r="D156" s="159"/>
      <c r="E156" s="159"/>
      <c r="F156" s="57"/>
      <c r="G156" s="157"/>
      <c r="H156" s="161"/>
      <c r="I156" s="58"/>
    </row>
    <row r="157" spans="1:9" x14ac:dyDescent="0.2">
      <c r="A157" s="162" t="s">
        <v>476</v>
      </c>
      <c r="B157" s="163" t="s">
        <v>477</v>
      </c>
      <c r="C157" s="161"/>
      <c r="D157" s="159"/>
      <c r="E157" s="159"/>
      <c r="F157" s="161"/>
      <c r="G157" s="161"/>
      <c r="H157" s="161"/>
      <c r="I157" s="152"/>
    </row>
    <row r="158" spans="1:9" x14ac:dyDescent="0.2">
      <c r="A158" s="60" t="s">
        <v>478</v>
      </c>
      <c r="B158" s="59" t="s">
        <v>477</v>
      </c>
      <c r="C158" s="157"/>
      <c r="D158" s="159"/>
      <c r="E158" s="159"/>
      <c r="F158" s="57"/>
      <c r="G158" s="157"/>
      <c r="H158" s="161"/>
      <c r="I158" s="58"/>
    </row>
    <row r="159" spans="1:9" x14ac:dyDescent="0.2">
      <c r="A159" s="162" t="s">
        <v>479</v>
      </c>
      <c r="B159" s="163" t="s">
        <v>480</v>
      </c>
      <c r="C159" s="161"/>
      <c r="D159" s="159"/>
      <c r="E159" s="159"/>
      <c r="F159" s="161"/>
      <c r="G159" s="161"/>
      <c r="H159" s="161"/>
      <c r="I159" s="152"/>
    </row>
    <row r="160" spans="1:9" x14ac:dyDescent="0.2">
      <c r="A160" s="60" t="s">
        <v>481</v>
      </c>
      <c r="B160" s="59" t="s">
        <v>480</v>
      </c>
      <c r="C160" s="157"/>
      <c r="D160" s="159"/>
      <c r="E160" s="159"/>
      <c r="F160" s="57"/>
      <c r="G160" s="157"/>
      <c r="H160" s="161"/>
      <c r="I160" s="58"/>
    </row>
    <row r="161" spans="1:9" x14ac:dyDescent="0.2">
      <c r="A161" s="162" t="s">
        <v>482</v>
      </c>
      <c r="B161" s="163" t="s">
        <v>483</v>
      </c>
      <c r="C161" s="161"/>
      <c r="D161" s="159"/>
      <c r="E161" s="159"/>
      <c r="F161" s="161"/>
      <c r="G161" s="161"/>
      <c r="H161" s="161"/>
      <c r="I161" s="152"/>
    </row>
    <row r="162" spans="1:9" x14ac:dyDescent="0.2">
      <c r="A162" s="60" t="s">
        <v>484</v>
      </c>
      <c r="B162" s="59" t="s">
        <v>483</v>
      </c>
      <c r="C162" s="157"/>
      <c r="D162" s="159"/>
      <c r="E162" s="159"/>
      <c r="F162" s="57"/>
      <c r="G162" s="157"/>
      <c r="H162" s="161"/>
      <c r="I162" s="58"/>
    </row>
    <row r="163" spans="1:9" x14ac:dyDescent="0.2">
      <c r="H163" s="133"/>
    </row>
    <row r="166" spans="1:9" x14ac:dyDescent="0.2">
      <c r="A166" s="31" t="s">
        <v>546</v>
      </c>
    </row>
    <row r="167" spans="1:9" x14ac:dyDescent="0.2">
      <c r="A167" s="31" t="s">
        <v>540</v>
      </c>
    </row>
    <row r="168" spans="1:9" x14ac:dyDescent="0.2">
      <c r="A168" s="31" t="s">
        <v>541</v>
      </c>
    </row>
    <row r="169" spans="1:9" x14ac:dyDescent="0.2">
      <c r="A169" s="31" t="s">
        <v>542</v>
      </c>
    </row>
    <row r="170" spans="1:9" x14ac:dyDescent="0.2">
      <c r="A170" s="31" t="s">
        <v>543</v>
      </c>
    </row>
    <row r="171" spans="1:9" x14ac:dyDescent="0.2">
      <c r="A171" s="31" t="s">
        <v>544</v>
      </c>
    </row>
    <row r="172" spans="1:9" x14ac:dyDescent="0.2">
      <c r="A172" s="31" t="s">
        <v>545</v>
      </c>
    </row>
  </sheetData>
  <protectedRanges>
    <protectedRange algorithmName="SHA-512" hashValue="R8frfBQ/MhInQYm+jLEgMwgPwCkrGPIUaxyIFLRSCn/+fIsUU6bmJDax/r7gTh2PEAEvgODYwg0rRRjqSM/oww==" saltValue="tbZzHO5lCNHCDH5y3XGZag==" spinCount="100000" sqref="C30:C34" name="Range1_5_1"/>
    <protectedRange algorithmName="SHA-512" hashValue="R8frfBQ/MhInQYm+jLEgMwgPwCkrGPIUaxyIFLRSCn/+fIsUU6bmJDax/r7gTh2PEAEvgODYwg0rRRjqSM/oww==" saltValue="tbZzHO5lCNHCDH5y3XGZag==" spinCount="100000" sqref="F50:F55" name="Range1_7"/>
  </protectedRanges>
  <mergeCells count="5">
    <mergeCell ref="A5:H5"/>
    <mergeCell ref="A3:H3"/>
    <mergeCell ref="A1:H1"/>
    <mergeCell ref="A8:B8"/>
    <mergeCell ref="A7:B7"/>
  </mergeCells>
  <pageMargins left="0.70866141732283472" right="0.70866141732283472" top="0.74803149606299213" bottom="0.35433070866141736" header="0.31496062992125984" footer="0.31496062992125984"/>
  <pageSetup paperSize="9" scale="7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47"/>
  <sheetViews>
    <sheetView topLeftCell="A4" zoomScale="90" zoomScaleNormal="90" workbookViewId="0">
      <pane xSplit="2" ySplit="6" topLeftCell="C10" activePane="bottomRight" state="frozen"/>
      <selection activeCell="A4" sqref="A4"/>
      <selection pane="topRight" activeCell="C4" sqref="C4"/>
      <selection pane="bottomLeft" activeCell="A11" sqref="A11"/>
      <selection pane="bottomRight" activeCell="E10" sqref="E10"/>
    </sheetView>
  </sheetViews>
  <sheetFormatPr defaultRowHeight="12.75" x14ac:dyDescent="0.2"/>
  <cols>
    <col min="1" max="1" width="19" style="31" customWidth="1"/>
    <col min="2" max="2" width="49.5703125" style="34" customWidth="1"/>
    <col min="3" max="3" width="16.42578125" style="35" customWidth="1"/>
    <col min="4" max="5" width="17.7109375" style="36" bestFit="1" customWidth="1"/>
    <col min="6" max="6" width="15.7109375" style="35" customWidth="1"/>
    <col min="7" max="8" width="13" style="35" customWidth="1"/>
    <col min="9" max="9" width="15.42578125" style="31" bestFit="1" customWidth="1"/>
    <col min="10" max="244" width="9.140625" style="31"/>
    <col min="245" max="245" width="19" style="31" customWidth="1"/>
    <col min="246" max="246" width="57.5703125" style="31" customWidth="1"/>
    <col min="247" max="247" width="16.42578125" style="31" customWidth="1"/>
    <col min="248" max="249" width="17.7109375" style="31" bestFit="1" customWidth="1"/>
    <col min="250" max="250" width="15.7109375" style="31" customWidth="1"/>
    <col min="251" max="251" width="15.7109375" style="31" bestFit="1" customWidth="1"/>
    <col min="252" max="252" width="19.7109375" style="31" customWidth="1"/>
    <col min="253" max="253" width="15.42578125" style="31" bestFit="1" customWidth="1"/>
    <col min="254" max="254" width="9.42578125" style="31" bestFit="1" customWidth="1"/>
    <col min="255" max="255" width="15.42578125" style="31" bestFit="1" customWidth="1"/>
    <col min="256" max="256" width="9.42578125" style="31" bestFit="1" customWidth="1"/>
    <col min="257" max="500" width="9.140625" style="31"/>
    <col min="501" max="501" width="19" style="31" customWidth="1"/>
    <col min="502" max="502" width="57.5703125" style="31" customWidth="1"/>
    <col min="503" max="503" width="16.42578125" style="31" customWidth="1"/>
    <col min="504" max="505" width="17.7109375" style="31" bestFit="1" customWidth="1"/>
    <col min="506" max="506" width="15.7109375" style="31" customWidth="1"/>
    <col min="507" max="507" width="15.7109375" style="31" bestFit="1" customWidth="1"/>
    <col min="508" max="508" width="19.7109375" style="31" customWidth="1"/>
    <col min="509" max="509" width="15.42578125" style="31" bestFit="1" customWidth="1"/>
    <col min="510" max="510" width="9.42578125" style="31" bestFit="1" customWidth="1"/>
    <col min="511" max="511" width="15.42578125" style="31" bestFit="1" customWidth="1"/>
    <col min="512" max="512" width="9.42578125" style="31" bestFit="1" customWidth="1"/>
    <col min="513" max="756" width="9.140625" style="31"/>
    <col min="757" max="757" width="19" style="31" customWidth="1"/>
    <col min="758" max="758" width="57.5703125" style="31" customWidth="1"/>
    <col min="759" max="759" width="16.42578125" style="31" customWidth="1"/>
    <col min="760" max="761" width="17.7109375" style="31" bestFit="1" customWidth="1"/>
    <col min="762" max="762" width="15.7109375" style="31" customWidth="1"/>
    <col min="763" max="763" width="15.7109375" style="31" bestFit="1" customWidth="1"/>
    <col min="764" max="764" width="19.7109375" style="31" customWidth="1"/>
    <col min="765" max="765" width="15.42578125" style="31" bestFit="1" customWidth="1"/>
    <col min="766" max="766" width="9.42578125" style="31" bestFit="1" customWidth="1"/>
    <col min="767" max="767" width="15.42578125" style="31" bestFit="1" customWidth="1"/>
    <col min="768" max="768" width="9.42578125" style="31" bestFit="1" customWidth="1"/>
    <col min="769" max="1012" width="9.140625" style="31"/>
    <col min="1013" max="1013" width="19" style="31" customWidth="1"/>
    <col min="1014" max="1014" width="57.5703125" style="31" customWidth="1"/>
    <col min="1015" max="1015" width="16.42578125" style="31" customWidth="1"/>
    <col min="1016" max="1017" width="17.7109375" style="31" bestFit="1" customWidth="1"/>
    <col min="1018" max="1018" width="15.7109375" style="31" customWidth="1"/>
    <col min="1019" max="1019" width="15.7109375" style="31" bestFit="1" customWidth="1"/>
    <col min="1020" max="1020" width="19.7109375" style="31" customWidth="1"/>
    <col min="1021" max="1021" width="15.42578125" style="31" bestFit="1" customWidth="1"/>
    <col min="1022" max="1022" width="9.42578125" style="31" bestFit="1" customWidth="1"/>
    <col min="1023" max="1023" width="15.42578125" style="31" bestFit="1" customWidth="1"/>
    <col min="1024" max="1024" width="9.42578125" style="31" bestFit="1" customWidth="1"/>
    <col min="1025" max="1268" width="9.140625" style="31"/>
    <col min="1269" max="1269" width="19" style="31" customWidth="1"/>
    <col min="1270" max="1270" width="57.5703125" style="31" customWidth="1"/>
    <col min="1271" max="1271" width="16.42578125" style="31" customWidth="1"/>
    <col min="1272" max="1273" width="17.7109375" style="31" bestFit="1" customWidth="1"/>
    <col min="1274" max="1274" width="15.7109375" style="31" customWidth="1"/>
    <col min="1275" max="1275" width="15.7109375" style="31" bestFit="1" customWidth="1"/>
    <col min="1276" max="1276" width="19.7109375" style="31" customWidth="1"/>
    <col min="1277" max="1277" width="15.42578125" style="31" bestFit="1" customWidth="1"/>
    <col min="1278" max="1278" width="9.42578125" style="31" bestFit="1" customWidth="1"/>
    <col min="1279" max="1279" width="15.42578125" style="31" bestFit="1" customWidth="1"/>
    <col min="1280" max="1280" width="9.42578125" style="31" bestFit="1" customWidth="1"/>
    <col min="1281" max="1524" width="9.140625" style="31"/>
    <col min="1525" max="1525" width="19" style="31" customWidth="1"/>
    <col min="1526" max="1526" width="57.5703125" style="31" customWidth="1"/>
    <col min="1527" max="1527" width="16.42578125" style="31" customWidth="1"/>
    <col min="1528" max="1529" width="17.7109375" style="31" bestFit="1" customWidth="1"/>
    <col min="1530" max="1530" width="15.7109375" style="31" customWidth="1"/>
    <col min="1531" max="1531" width="15.7109375" style="31" bestFit="1" customWidth="1"/>
    <col min="1532" max="1532" width="19.7109375" style="31" customWidth="1"/>
    <col min="1533" max="1533" width="15.42578125" style="31" bestFit="1" customWidth="1"/>
    <col min="1534" max="1534" width="9.42578125" style="31" bestFit="1" customWidth="1"/>
    <col min="1535" max="1535" width="15.42578125" style="31" bestFit="1" customWidth="1"/>
    <col min="1536" max="1536" width="9.42578125" style="31" bestFit="1" customWidth="1"/>
    <col min="1537" max="1780" width="9.140625" style="31"/>
    <col min="1781" max="1781" width="19" style="31" customWidth="1"/>
    <col min="1782" max="1782" width="57.5703125" style="31" customWidth="1"/>
    <col min="1783" max="1783" width="16.42578125" style="31" customWidth="1"/>
    <col min="1784" max="1785" width="17.7109375" style="31" bestFit="1" customWidth="1"/>
    <col min="1786" max="1786" width="15.7109375" style="31" customWidth="1"/>
    <col min="1787" max="1787" width="15.7109375" style="31" bestFit="1" customWidth="1"/>
    <col min="1788" max="1788" width="19.7109375" style="31" customWidth="1"/>
    <col min="1789" max="1789" width="15.42578125" style="31" bestFit="1" customWidth="1"/>
    <col min="1790" max="1790" width="9.42578125" style="31" bestFit="1" customWidth="1"/>
    <col min="1791" max="1791" width="15.42578125" style="31" bestFit="1" customWidth="1"/>
    <col min="1792" max="1792" width="9.42578125" style="31" bestFit="1" customWidth="1"/>
    <col min="1793" max="2036" width="9.140625" style="31"/>
    <col min="2037" max="2037" width="19" style="31" customWidth="1"/>
    <col min="2038" max="2038" width="57.5703125" style="31" customWidth="1"/>
    <col min="2039" max="2039" width="16.42578125" style="31" customWidth="1"/>
    <col min="2040" max="2041" width="17.7109375" style="31" bestFit="1" customWidth="1"/>
    <col min="2042" max="2042" width="15.7109375" style="31" customWidth="1"/>
    <col min="2043" max="2043" width="15.7109375" style="31" bestFit="1" customWidth="1"/>
    <col min="2044" max="2044" width="19.7109375" style="31" customWidth="1"/>
    <col min="2045" max="2045" width="15.42578125" style="31" bestFit="1" customWidth="1"/>
    <col min="2046" max="2046" width="9.42578125" style="31" bestFit="1" customWidth="1"/>
    <col min="2047" max="2047" width="15.42578125" style="31" bestFit="1" customWidth="1"/>
    <col min="2048" max="2048" width="9.42578125" style="31" bestFit="1" customWidth="1"/>
    <col min="2049" max="2292" width="9.140625" style="31"/>
    <col min="2293" max="2293" width="19" style="31" customWidth="1"/>
    <col min="2294" max="2294" width="57.5703125" style="31" customWidth="1"/>
    <col min="2295" max="2295" width="16.42578125" style="31" customWidth="1"/>
    <col min="2296" max="2297" width="17.7109375" style="31" bestFit="1" customWidth="1"/>
    <col min="2298" max="2298" width="15.7109375" style="31" customWidth="1"/>
    <col min="2299" max="2299" width="15.7109375" style="31" bestFit="1" customWidth="1"/>
    <col min="2300" max="2300" width="19.7109375" style="31" customWidth="1"/>
    <col min="2301" max="2301" width="15.42578125" style="31" bestFit="1" customWidth="1"/>
    <col min="2302" max="2302" width="9.42578125" style="31" bestFit="1" customWidth="1"/>
    <col min="2303" max="2303" width="15.42578125" style="31" bestFit="1" customWidth="1"/>
    <col min="2304" max="2304" width="9.42578125" style="31" bestFit="1" customWidth="1"/>
    <col min="2305" max="2548" width="9.140625" style="31"/>
    <col min="2549" max="2549" width="19" style="31" customWidth="1"/>
    <col min="2550" max="2550" width="57.5703125" style="31" customWidth="1"/>
    <col min="2551" max="2551" width="16.42578125" style="31" customWidth="1"/>
    <col min="2552" max="2553" width="17.7109375" style="31" bestFit="1" customWidth="1"/>
    <col min="2554" max="2554" width="15.7109375" style="31" customWidth="1"/>
    <col min="2555" max="2555" width="15.7109375" style="31" bestFit="1" customWidth="1"/>
    <col min="2556" max="2556" width="19.7109375" style="31" customWidth="1"/>
    <col min="2557" max="2557" width="15.42578125" style="31" bestFit="1" customWidth="1"/>
    <col min="2558" max="2558" width="9.42578125" style="31" bestFit="1" customWidth="1"/>
    <col min="2559" max="2559" width="15.42578125" style="31" bestFit="1" customWidth="1"/>
    <col min="2560" max="2560" width="9.42578125" style="31" bestFit="1" customWidth="1"/>
    <col min="2561" max="2804" width="9.140625" style="31"/>
    <col min="2805" max="2805" width="19" style="31" customWidth="1"/>
    <col min="2806" max="2806" width="57.5703125" style="31" customWidth="1"/>
    <col min="2807" max="2807" width="16.42578125" style="31" customWidth="1"/>
    <col min="2808" max="2809" width="17.7109375" style="31" bestFit="1" customWidth="1"/>
    <col min="2810" max="2810" width="15.7109375" style="31" customWidth="1"/>
    <col min="2811" max="2811" width="15.7109375" style="31" bestFit="1" customWidth="1"/>
    <col min="2812" max="2812" width="19.7109375" style="31" customWidth="1"/>
    <col min="2813" max="2813" width="15.42578125" style="31" bestFit="1" customWidth="1"/>
    <col min="2814" max="2814" width="9.42578125" style="31" bestFit="1" customWidth="1"/>
    <col min="2815" max="2815" width="15.42578125" style="31" bestFit="1" customWidth="1"/>
    <col min="2816" max="2816" width="9.42578125" style="31" bestFit="1" customWidth="1"/>
    <col min="2817" max="3060" width="9.140625" style="31"/>
    <col min="3061" max="3061" width="19" style="31" customWidth="1"/>
    <col min="3062" max="3062" width="57.5703125" style="31" customWidth="1"/>
    <col min="3063" max="3063" width="16.42578125" style="31" customWidth="1"/>
    <col min="3064" max="3065" width="17.7109375" style="31" bestFit="1" customWidth="1"/>
    <col min="3066" max="3066" width="15.7109375" style="31" customWidth="1"/>
    <col min="3067" max="3067" width="15.7109375" style="31" bestFit="1" customWidth="1"/>
    <col min="3068" max="3068" width="19.7109375" style="31" customWidth="1"/>
    <col min="3069" max="3069" width="15.42578125" style="31" bestFit="1" customWidth="1"/>
    <col min="3070" max="3070" width="9.42578125" style="31" bestFit="1" customWidth="1"/>
    <col min="3071" max="3071" width="15.42578125" style="31" bestFit="1" customWidth="1"/>
    <col min="3072" max="3072" width="9.42578125" style="31" bestFit="1" customWidth="1"/>
    <col min="3073" max="3316" width="9.140625" style="31"/>
    <col min="3317" max="3317" width="19" style="31" customWidth="1"/>
    <col min="3318" max="3318" width="57.5703125" style="31" customWidth="1"/>
    <col min="3319" max="3319" width="16.42578125" style="31" customWidth="1"/>
    <col min="3320" max="3321" width="17.7109375" style="31" bestFit="1" customWidth="1"/>
    <col min="3322" max="3322" width="15.7109375" style="31" customWidth="1"/>
    <col min="3323" max="3323" width="15.7109375" style="31" bestFit="1" customWidth="1"/>
    <col min="3324" max="3324" width="19.7109375" style="31" customWidth="1"/>
    <col min="3325" max="3325" width="15.42578125" style="31" bestFit="1" customWidth="1"/>
    <col min="3326" max="3326" width="9.42578125" style="31" bestFit="1" customWidth="1"/>
    <col min="3327" max="3327" width="15.42578125" style="31" bestFit="1" customWidth="1"/>
    <col min="3328" max="3328" width="9.42578125" style="31" bestFit="1" customWidth="1"/>
    <col min="3329" max="3572" width="9.140625" style="31"/>
    <col min="3573" max="3573" width="19" style="31" customWidth="1"/>
    <col min="3574" max="3574" width="57.5703125" style="31" customWidth="1"/>
    <col min="3575" max="3575" width="16.42578125" style="31" customWidth="1"/>
    <col min="3576" max="3577" width="17.7109375" style="31" bestFit="1" customWidth="1"/>
    <col min="3578" max="3578" width="15.7109375" style="31" customWidth="1"/>
    <col min="3579" max="3579" width="15.7109375" style="31" bestFit="1" customWidth="1"/>
    <col min="3580" max="3580" width="19.7109375" style="31" customWidth="1"/>
    <col min="3581" max="3581" width="15.42578125" style="31" bestFit="1" customWidth="1"/>
    <col min="3582" max="3582" width="9.42578125" style="31" bestFit="1" customWidth="1"/>
    <col min="3583" max="3583" width="15.42578125" style="31" bestFit="1" customWidth="1"/>
    <col min="3584" max="3584" width="9.42578125" style="31" bestFit="1" customWidth="1"/>
    <col min="3585" max="3828" width="9.140625" style="31"/>
    <col min="3829" max="3829" width="19" style="31" customWidth="1"/>
    <col min="3830" max="3830" width="57.5703125" style="31" customWidth="1"/>
    <col min="3831" max="3831" width="16.42578125" style="31" customWidth="1"/>
    <col min="3832" max="3833" width="17.7109375" style="31" bestFit="1" customWidth="1"/>
    <col min="3834" max="3834" width="15.7109375" style="31" customWidth="1"/>
    <col min="3835" max="3835" width="15.7109375" style="31" bestFit="1" customWidth="1"/>
    <col min="3836" max="3836" width="19.7109375" style="31" customWidth="1"/>
    <col min="3837" max="3837" width="15.42578125" style="31" bestFit="1" customWidth="1"/>
    <col min="3838" max="3838" width="9.42578125" style="31" bestFit="1" customWidth="1"/>
    <col min="3839" max="3839" width="15.42578125" style="31" bestFit="1" customWidth="1"/>
    <col min="3840" max="3840" width="9.42578125" style="31" bestFit="1" customWidth="1"/>
    <col min="3841" max="4084" width="9.140625" style="31"/>
    <col min="4085" max="4085" width="19" style="31" customWidth="1"/>
    <col min="4086" max="4086" width="57.5703125" style="31" customWidth="1"/>
    <col min="4087" max="4087" width="16.42578125" style="31" customWidth="1"/>
    <col min="4088" max="4089" width="17.7109375" style="31" bestFit="1" customWidth="1"/>
    <col min="4090" max="4090" width="15.7109375" style="31" customWidth="1"/>
    <col min="4091" max="4091" width="15.7109375" style="31" bestFit="1" customWidth="1"/>
    <col min="4092" max="4092" width="19.7109375" style="31" customWidth="1"/>
    <col min="4093" max="4093" width="15.42578125" style="31" bestFit="1" customWidth="1"/>
    <col min="4094" max="4094" width="9.42578125" style="31" bestFit="1" customWidth="1"/>
    <col min="4095" max="4095" width="15.42578125" style="31" bestFit="1" customWidth="1"/>
    <col min="4096" max="4096" width="9.42578125" style="31" bestFit="1" customWidth="1"/>
    <col min="4097" max="4340" width="9.140625" style="31"/>
    <col min="4341" max="4341" width="19" style="31" customWidth="1"/>
    <col min="4342" max="4342" width="57.5703125" style="31" customWidth="1"/>
    <col min="4343" max="4343" width="16.42578125" style="31" customWidth="1"/>
    <col min="4344" max="4345" width="17.7109375" style="31" bestFit="1" customWidth="1"/>
    <col min="4346" max="4346" width="15.7109375" style="31" customWidth="1"/>
    <col min="4347" max="4347" width="15.7109375" style="31" bestFit="1" customWidth="1"/>
    <col min="4348" max="4348" width="19.7109375" style="31" customWidth="1"/>
    <col min="4349" max="4349" width="15.42578125" style="31" bestFit="1" customWidth="1"/>
    <col min="4350" max="4350" width="9.42578125" style="31" bestFit="1" customWidth="1"/>
    <col min="4351" max="4351" width="15.42578125" style="31" bestFit="1" customWidth="1"/>
    <col min="4352" max="4352" width="9.42578125" style="31" bestFit="1" customWidth="1"/>
    <col min="4353" max="4596" width="9.140625" style="31"/>
    <col min="4597" max="4597" width="19" style="31" customWidth="1"/>
    <col min="4598" max="4598" width="57.5703125" style="31" customWidth="1"/>
    <col min="4599" max="4599" width="16.42578125" style="31" customWidth="1"/>
    <col min="4600" max="4601" width="17.7109375" style="31" bestFit="1" customWidth="1"/>
    <col min="4602" max="4602" width="15.7109375" style="31" customWidth="1"/>
    <col min="4603" max="4603" width="15.7109375" style="31" bestFit="1" customWidth="1"/>
    <col min="4604" max="4604" width="19.7109375" style="31" customWidth="1"/>
    <col min="4605" max="4605" width="15.42578125" style="31" bestFit="1" customWidth="1"/>
    <col min="4606" max="4606" width="9.42578125" style="31" bestFit="1" customWidth="1"/>
    <col min="4607" max="4607" width="15.42578125" style="31" bestFit="1" customWidth="1"/>
    <col min="4608" max="4608" width="9.42578125" style="31" bestFit="1" customWidth="1"/>
    <col min="4609" max="4852" width="9.140625" style="31"/>
    <col min="4853" max="4853" width="19" style="31" customWidth="1"/>
    <col min="4854" max="4854" width="57.5703125" style="31" customWidth="1"/>
    <col min="4855" max="4855" width="16.42578125" style="31" customWidth="1"/>
    <col min="4856" max="4857" width="17.7109375" style="31" bestFit="1" customWidth="1"/>
    <col min="4858" max="4858" width="15.7109375" style="31" customWidth="1"/>
    <col min="4859" max="4859" width="15.7109375" style="31" bestFit="1" customWidth="1"/>
    <col min="4860" max="4860" width="19.7109375" style="31" customWidth="1"/>
    <col min="4861" max="4861" width="15.42578125" style="31" bestFit="1" customWidth="1"/>
    <col min="4862" max="4862" width="9.42578125" style="31" bestFit="1" customWidth="1"/>
    <col min="4863" max="4863" width="15.42578125" style="31" bestFit="1" customWidth="1"/>
    <col min="4864" max="4864" width="9.42578125" style="31" bestFit="1" customWidth="1"/>
    <col min="4865" max="5108" width="9.140625" style="31"/>
    <col min="5109" max="5109" width="19" style="31" customWidth="1"/>
    <col min="5110" max="5110" width="57.5703125" style="31" customWidth="1"/>
    <col min="5111" max="5111" width="16.42578125" style="31" customWidth="1"/>
    <col min="5112" max="5113" width="17.7109375" style="31" bestFit="1" customWidth="1"/>
    <col min="5114" max="5114" width="15.7109375" style="31" customWidth="1"/>
    <col min="5115" max="5115" width="15.7109375" style="31" bestFit="1" customWidth="1"/>
    <col min="5116" max="5116" width="19.7109375" style="31" customWidth="1"/>
    <col min="5117" max="5117" width="15.42578125" style="31" bestFit="1" customWidth="1"/>
    <col min="5118" max="5118" width="9.42578125" style="31" bestFit="1" customWidth="1"/>
    <col min="5119" max="5119" width="15.42578125" style="31" bestFit="1" customWidth="1"/>
    <col min="5120" max="5120" width="9.42578125" style="31" bestFit="1" customWidth="1"/>
    <col min="5121" max="5364" width="9.140625" style="31"/>
    <col min="5365" max="5365" width="19" style="31" customWidth="1"/>
    <col min="5366" max="5366" width="57.5703125" style="31" customWidth="1"/>
    <col min="5367" max="5367" width="16.42578125" style="31" customWidth="1"/>
    <col min="5368" max="5369" width="17.7109375" style="31" bestFit="1" customWidth="1"/>
    <col min="5370" max="5370" width="15.7109375" style="31" customWidth="1"/>
    <col min="5371" max="5371" width="15.7109375" style="31" bestFit="1" customWidth="1"/>
    <col min="5372" max="5372" width="19.7109375" style="31" customWidth="1"/>
    <col min="5373" max="5373" width="15.42578125" style="31" bestFit="1" customWidth="1"/>
    <col min="5374" max="5374" width="9.42578125" style="31" bestFit="1" customWidth="1"/>
    <col min="5375" max="5375" width="15.42578125" style="31" bestFit="1" customWidth="1"/>
    <col min="5376" max="5376" width="9.42578125" style="31" bestFit="1" customWidth="1"/>
    <col min="5377" max="5620" width="9.140625" style="31"/>
    <col min="5621" max="5621" width="19" style="31" customWidth="1"/>
    <col min="5622" max="5622" width="57.5703125" style="31" customWidth="1"/>
    <col min="5623" max="5623" width="16.42578125" style="31" customWidth="1"/>
    <col min="5624" max="5625" width="17.7109375" style="31" bestFit="1" customWidth="1"/>
    <col min="5626" max="5626" width="15.7109375" style="31" customWidth="1"/>
    <col min="5627" max="5627" width="15.7109375" style="31" bestFit="1" customWidth="1"/>
    <col min="5628" max="5628" width="19.7109375" style="31" customWidth="1"/>
    <col min="5629" max="5629" width="15.42578125" style="31" bestFit="1" customWidth="1"/>
    <col min="5630" max="5630" width="9.42578125" style="31" bestFit="1" customWidth="1"/>
    <col min="5631" max="5631" width="15.42578125" style="31" bestFit="1" customWidth="1"/>
    <col min="5632" max="5632" width="9.42578125" style="31" bestFit="1" customWidth="1"/>
    <col min="5633" max="5876" width="9.140625" style="31"/>
    <col min="5877" max="5877" width="19" style="31" customWidth="1"/>
    <col min="5878" max="5878" width="57.5703125" style="31" customWidth="1"/>
    <col min="5879" max="5879" width="16.42578125" style="31" customWidth="1"/>
    <col min="5880" max="5881" width="17.7109375" style="31" bestFit="1" customWidth="1"/>
    <col min="5882" max="5882" width="15.7109375" style="31" customWidth="1"/>
    <col min="5883" max="5883" width="15.7109375" style="31" bestFit="1" customWidth="1"/>
    <col min="5884" max="5884" width="19.7109375" style="31" customWidth="1"/>
    <col min="5885" max="5885" width="15.42578125" style="31" bestFit="1" customWidth="1"/>
    <col min="5886" max="5886" width="9.42578125" style="31" bestFit="1" customWidth="1"/>
    <col min="5887" max="5887" width="15.42578125" style="31" bestFit="1" customWidth="1"/>
    <col min="5888" max="5888" width="9.42578125" style="31" bestFit="1" customWidth="1"/>
    <col min="5889" max="6132" width="9.140625" style="31"/>
    <col min="6133" max="6133" width="19" style="31" customWidth="1"/>
    <col min="6134" max="6134" width="57.5703125" style="31" customWidth="1"/>
    <col min="6135" max="6135" width="16.42578125" style="31" customWidth="1"/>
    <col min="6136" max="6137" width="17.7109375" style="31" bestFit="1" customWidth="1"/>
    <col min="6138" max="6138" width="15.7109375" style="31" customWidth="1"/>
    <col min="6139" max="6139" width="15.7109375" style="31" bestFit="1" customWidth="1"/>
    <col min="6140" max="6140" width="19.7109375" style="31" customWidth="1"/>
    <col min="6141" max="6141" width="15.42578125" style="31" bestFit="1" customWidth="1"/>
    <col min="6142" max="6142" width="9.42578125" style="31" bestFit="1" customWidth="1"/>
    <col min="6143" max="6143" width="15.42578125" style="31" bestFit="1" customWidth="1"/>
    <col min="6144" max="6144" width="9.42578125" style="31" bestFit="1" customWidth="1"/>
    <col min="6145" max="6388" width="9.140625" style="31"/>
    <col min="6389" max="6389" width="19" style="31" customWidth="1"/>
    <col min="6390" max="6390" width="57.5703125" style="31" customWidth="1"/>
    <col min="6391" max="6391" width="16.42578125" style="31" customWidth="1"/>
    <col min="6392" max="6393" width="17.7109375" style="31" bestFit="1" customWidth="1"/>
    <col min="6394" max="6394" width="15.7109375" style="31" customWidth="1"/>
    <col min="6395" max="6395" width="15.7109375" style="31" bestFit="1" customWidth="1"/>
    <col min="6396" max="6396" width="19.7109375" style="31" customWidth="1"/>
    <col min="6397" max="6397" width="15.42578125" style="31" bestFit="1" customWidth="1"/>
    <col min="6398" max="6398" width="9.42578125" style="31" bestFit="1" customWidth="1"/>
    <col min="6399" max="6399" width="15.42578125" style="31" bestFit="1" customWidth="1"/>
    <col min="6400" max="6400" width="9.42578125" style="31" bestFit="1" customWidth="1"/>
    <col min="6401" max="6644" width="9.140625" style="31"/>
    <col min="6645" max="6645" width="19" style="31" customWidth="1"/>
    <col min="6646" max="6646" width="57.5703125" style="31" customWidth="1"/>
    <col min="6647" max="6647" width="16.42578125" style="31" customWidth="1"/>
    <col min="6648" max="6649" width="17.7109375" style="31" bestFit="1" customWidth="1"/>
    <col min="6650" max="6650" width="15.7109375" style="31" customWidth="1"/>
    <col min="6651" max="6651" width="15.7109375" style="31" bestFit="1" customWidth="1"/>
    <col min="6652" max="6652" width="19.7109375" style="31" customWidth="1"/>
    <col min="6653" max="6653" width="15.42578125" style="31" bestFit="1" customWidth="1"/>
    <col min="6654" max="6654" width="9.42578125" style="31" bestFit="1" customWidth="1"/>
    <col min="6655" max="6655" width="15.42578125" style="31" bestFit="1" customWidth="1"/>
    <col min="6656" max="6656" width="9.42578125" style="31" bestFit="1" customWidth="1"/>
    <col min="6657" max="6900" width="9.140625" style="31"/>
    <col min="6901" max="6901" width="19" style="31" customWidth="1"/>
    <col min="6902" max="6902" width="57.5703125" style="31" customWidth="1"/>
    <col min="6903" max="6903" width="16.42578125" style="31" customWidth="1"/>
    <col min="6904" max="6905" width="17.7109375" style="31" bestFit="1" customWidth="1"/>
    <col min="6906" max="6906" width="15.7109375" style="31" customWidth="1"/>
    <col min="6907" max="6907" width="15.7109375" style="31" bestFit="1" customWidth="1"/>
    <col min="6908" max="6908" width="19.7109375" style="31" customWidth="1"/>
    <col min="6909" max="6909" width="15.42578125" style="31" bestFit="1" customWidth="1"/>
    <col min="6910" max="6910" width="9.42578125" style="31" bestFit="1" customWidth="1"/>
    <col min="6911" max="6911" width="15.42578125" style="31" bestFit="1" customWidth="1"/>
    <col min="6912" max="6912" width="9.42578125" style="31" bestFit="1" customWidth="1"/>
    <col min="6913" max="7156" width="9.140625" style="31"/>
    <col min="7157" max="7157" width="19" style="31" customWidth="1"/>
    <col min="7158" max="7158" width="57.5703125" style="31" customWidth="1"/>
    <col min="7159" max="7159" width="16.42578125" style="31" customWidth="1"/>
    <col min="7160" max="7161" width="17.7109375" style="31" bestFit="1" customWidth="1"/>
    <col min="7162" max="7162" width="15.7109375" style="31" customWidth="1"/>
    <col min="7163" max="7163" width="15.7109375" style="31" bestFit="1" customWidth="1"/>
    <col min="7164" max="7164" width="19.7109375" style="31" customWidth="1"/>
    <col min="7165" max="7165" width="15.42578125" style="31" bestFit="1" customWidth="1"/>
    <col min="7166" max="7166" width="9.42578125" style="31" bestFit="1" customWidth="1"/>
    <col min="7167" max="7167" width="15.42578125" style="31" bestFit="1" customWidth="1"/>
    <col min="7168" max="7168" width="9.42578125" style="31" bestFit="1" customWidth="1"/>
    <col min="7169" max="7412" width="9.140625" style="31"/>
    <col min="7413" max="7413" width="19" style="31" customWidth="1"/>
    <col min="7414" max="7414" width="57.5703125" style="31" customWidth="1"/>
    <col min="7415" max="7415" width="16.42578125" style="31" customWidth="1"/>
    <col min="7416" max="7417" width="17.7109375" style="31" bestFit="1" customWidth="1"/>
    <col min="7418" max="7418" width="15.7109375" style="31" customWidth="1"/>
    <col min="7419" max="7419" width="15.7109375" style="31" bestFit="1" customWidth="1"/>
    <col min="7420" max="7420" width="19.7109375" style="31" customWidth="1"/>
    <col min="7421" max="7421" width="15.42578125" style="31" bestFit="1" customWidth="1"/>
    <col min="7422" max="7422" width="9.42578125" style="31" bestFit="1" customWidth="1"/>
    <col min="7423" max="7423" width="15.42578125" style="31" bestFit="1" customWidth="1"/>
    <col min="7424" max="7424" width="9.42578125" style="31" bestFit="1" customWidth="1"/>
    <col min="7425" max="7668" width="9.140625" style="31"/>
    <col min="7669" max="7669" width="19" style="31" customWidth="1"/>
    <col min="7670" max="7670" width="57.5703125" style="31" customWidth="1"/>
    <col min="7671" max="7671" width="16.42578125" style="31" customWidth="1"/>
    <col min="7672" max="7673" width="17.7109375" style="31" bestFit="1" customWidth="1"/>
    <col min="7674" max="7674" width="15.7109375" style="31" customWidth="1"/>
    <col min="7675" max="7675" width="15.7109375" style="31" bestFit="1" customWidth="1"/>
    <col min="7676" max="7676" width="19.7109375" style="31" customWidth="1"/>
    <col min="7677" max="7677" width="15.42578125" style="31" bestFit="1" customWidth="1"/>
    <col min="7678" max="7678" width="9.42578125" style="31" bestFit="1" customWidth="1"/>
    <col min="7679" max="7679" width="15.42578125" style="31" bestFit="1" customWidth="1"/>
    <col min="7680" max="7680" width="9.42578125" style="31" bestFit="1" customWidth="1"/>
    <col min="7681" max="7924" width="9.140625" style="31"/>
    <col min="7925" max="7925" width="19" style="31" customWidth="1"/>
    <col min="7926" max="7926" width="57.5703125" style="31" customWidth="1"/>
    <col min="7927" max="7927" width="16.42578125" style="31" customWidth="1"/>
    <col min="7928" max="7929" width="17.7109375" style="31" bestFit="1" customWidth="1"/>
    <col min="7930" max="7930" width="15.7109375" style="31" customWidth="1"/>
    <col min="7931" max="7931" width="15.7109375" style="31" bestFit="1" customWidth="1"/>
    <col min="7932" max="7932" width="19.7109375" style="31" customWidth="1"/>
    <col min="7933" max="7933" width="15.42578125" style="31" bestFit="1" customWidth="1"/>
    <col min="7934" max="7934" width="9.42578125" style="31" bestFit="1" customWidth="1"/>
    <col min="7935" max="7935" width="15.42578125" style="31" bestFit="1" customWidth="1"/>
    <col min="7936" max="7936" width="9.42578125" style="31" bestFit="1" customWidth="1"/>
    <col min="7937" max="8180" width="9.140625" style="31"/>
    <col min="8181" max="8181" width="19" style="31" customWidth="1"/>
    <col min="8182" max="8182" width="57.5703125" style="31" customWidth="1"/>
    <col min="8183" max="8183" width="16.42578125" style="31" customWidth="1"/>
    <col min="8184" max="8185" width="17.7109375" style="31" bestFit="1" customWidth="1"/>
    <col min="8186" max="8186" width="15.7109375" style="31" customWidth="1"/>
    <col min="8187" max="8187" width="15.7109375" style="31" bestFit="1" customWidth="1"/>
    <col min="8188" max="8188" width="19.7109375" style="31" customWidth="1"/>
    <col min="8189" max="8189" width="15.42578125" style="31" bestFit="1" customWidth="1"/>
    <col min="8190" max="8190" width="9.42578125" style="31" bestFit="1" customWidth="1"/>
    <col min="8191" max="8191" width="15.42578125" style="31" bestFit="1" customWidth="1"/>
    <col min="8192" max="8192" width="9.42578125" style="31" bestFit="1" customWidth="1"/>
    <col min="8193" max="8436" width="9.140625" style="31"/>
    <col min="8437" max="8437" width="19" style="31" customWidth="1"/>
    <col min="8438" max="8438" width="57.5703125" style="31" customWidth="1"/>
    <col min="8439" max="8439" width="16.42578125" style="31" customWidth="1"/>
    <col min="8440" max="8441" width="17.7109375" style="31" bestFit="1" customWidth="1"/>
    <col min="8442" max="8442" width="15.7109375" style="31" customWidth="1"/>
    <col min="8443" max="8443" width="15.7109375" style="31" bestFit="1" customWidth="1"/>
    <col min="8444" max="8444" width="19.7109375" style="31" customWidth="1"/>
    <col min="8445" max="8445" width="15.42578125" style="31" bestFit="1" customWidth="1"/>
    <col min="8446" max="8446" width="9.42578125" style="31" bestFit="1" customWidth="1"/>
    <col min="8447" max="8447" width="15.42578125" style="31" bestFit="1" customWidth="1"/>
    <col min="8448" max="8448" width="9.42578125" style="31" bestFit="1" customWidth="1"/>
    <col min="8449" max="8692" width="9.140625" style="31"/>
    <col min="8693" max="8693" width="19" style="31" customWidth="1"/>
    <col min="8694" max="8694" width="57.5703125" style="31" customWidth="1"/>
    <col min="8695" max="8695" width="16.42578125" style="31" customWidth="1"/>
    <col min="8696" max="8697" width="17.7109375" style="31" bestFit="1" customWidth="1"/>
    <col min="8698" max="8698" width="15.7109375" style="31" customWidth="1"/>
    <col min="8699" max="8699" width="15.7109375" style="31" bestFit="1" customWidth="1"/>
    <col min="8700" max="8700" width="19.7109375" style="31" customWidth="1"/>
    <col min="8701" max="8701" width="15.42578125" style="31" bestFit="1" customWidth="1"/>
    <col min="8702" max="8702" width="9.42578125" style="31" bestFit="1" customWidth="1"/>
    <col min="8703" max="8703" width="15.42578125" style="31" bestFit="1" customWidth="1"/>
    <col min="8704" max="8704" width="9.42578125" style="31" bestFit="1" customWidth="1"/>
    <col min="8705" max="8948" width="9.140625" style="31"/>
    <col min="8949" max="8949" width="19" style="31" customWidth="1"/>
    <col min="8950" max="8950" width="57.5703125" style="31" customWidth="1"/>
    <col min="8951" max="8951" width="16.42578125" style="31" customWidth="1"/>
    <col min="8952" max="8953" width="17.7109375" style="31" bestFit="1" customWidth="1"/>
    <col min="8954" max="8954" width="15.7109375" style="31" customWidth="1"/>
    <col min="8955" max="8955" width="15.7109375" style="31" bestFit="1" customWidth="1"/>
    <col min="8956" max="8956" width="19.7109375" style="31" customWidth="1"/>
    <col min="8957" max="8957" width="15.42578125" style="31" bestFit="1" customWidth="1"/>
    <col min="8958" max="8958" width="9.42578125" style="31" bestFit="1" customWidth="1"/>
    <col min="8959" max="8959" width="15.42578125" style="31" bestFit="1" customWidth="1"/>
    <col min="8960" max="8960" width="9.42578125" style="31" bestFit="1" customWidth="1"/>
    <col min="8961" max="9204" width="9.140625" style="31"/>
    <col min="9205" max="9205" width="19" style="31" customWidth="1"/>
    <col min="9206" max="9206" width="57.5703125" style="31" customWidth="1"/>
    <col min="9207" max="9207" width="16.42578125" style="31" customWidth="1"/>
    <col min="9208" max="9209" width="17.7109375" style="31" bestFit="1" customWidth="1"/>
    <col min="9210" max="9210" width="15.7109375" style="31" customWidth="1"/>
    <col min="9211" max="9211" width="15.7109375" style="31" bestFit="1" customWidth="1"/>
    <col min="9212" max="9212" width="19.7109375" style="31" customWidth="1"/>
    <col min="9213" max="9213" width="15.42578125" style="31" bestFit="1" customWidth="1"/>
    <col min="9214" max="9214" width="9.42578125" style="31" bestFit="1" customWidth="1"/>
    <col min="9215" max="9215" width="15.42578125" style="31" bestFit="1" customWidth="1"/>
    <col min="9216" max="9216" width="9.42578125" style="31" bestFit="1" customWidth="1"/>
    <col min="9217" max="9460" width="9.140625" style="31"/>
    <col min="9461" max="9461" width="19" style="31" customWidth="1"/>
    <col min="9462" max="9462" width="57.5703125" style="31" customWidth="1"/>
    <col min="9463" max="9463" width="16.42578125" style="31" customWidth="1"/>
    <col min="9464" max="9465" width="17.7109375" style="31" bestFit="1" customWidth="1"/>
    <col min="9466" max="9466" width="15.7109375" style="31" customWidth="1"/>
    <col min="9467" max="9467" width="15.7109375" style="31" bestFit="1" customWidth="1"/>
    <col min="9468" max="9468" width="19.7109375" style="31" customWidth="1"/>
    <col min="9469" max="9469" width="15.42578125" style="31" bestFit="1" customWidth="1"/>
    <col min="9470" max="9470" width="9.42578125" style="31" bestFit="1" customWidth="1"/>
    <col min="9471" max="9471" width="15.42578125" style="31" bestFit="1" customWidth="1"/>
    <col min="9472" max="9472" width="9.42578125" style="31" bestFit="1" customWidth="1"/>
    <col min="9473" max="9716" width="9.140625" style="31"/>
    <col min="9717" max="9717" width="19" style="31" customWidth="1"/>
    <col min="9718" max="9718" width="57.5703125" style="31" customWidth="1"/>
    <col min="9719" max="9719" width="16.42578125" style="31" customWidth="1"/>
    <col min="9720" max="9721" width="17.7109375" style="31" bestFit="1" customWidth="1"/>
    <col min="9722" max="9722" width="15.7109375" style="31" customWidth="1"/>
    <col min="9723" max="9723" width="15.7109375" style="31" bestFit="1" customWidth="1"/>
    <col min="9724" max="9724" width="19.7109375" style="31" customWidth="1"/>
    <col min="9725" max="9725" width="15.42578125" style="31" bestFit="1" customWidth="1"/>
    <col min="9726" max="9726" width="9.42578125" style="31" bestFit="1" customWidth="1"/>
    <col min="9727" max="9727" width="15.42578125" style="31" bestFit="1" customWidth="1"/>
    <col min="9728" max="9728" width="9.42578125" style="31" bestFit="1" customWidth="1"/>
    <col min="9729" max="9972" width="9.140625" style="31"/>
    <col min="9973" max="9973" width="19" style="31" customWidth="1"/>
    <col min="9974" max="9974" width="57.5703125" style="31" customWidth="1"/>
    <col min="9975" max="9975" width="16.42578125" style="31" customWidth="1"/>
    <col min="9976" max="9977" width="17.7109375" style="31" bestFit="1" customWidth="1"/>
    <col min="9978" max="9978" width="15.7109375" style="31" customWidth="1"/>
    <col min="9979" max="9979" width="15.7109375" style="31" bestFit="1" customWidth="1"/>
    <col min="9980" max="9980" width="19.7109375" style="31" customWidth="1"/>
    <col min="9981" max="9981" width="15.42578125" style="31" bestFit="1" customWidth="1"/>
    <col min="9982" max="9982" width="9.42578125" style="31" bestFit="1" customWidth="1"/>
    <col min="9983" max="9983" width="15.42578125" style="31" bestFit="1" customWidth="1"/>
    <col min="9984" max="9984" width="9.42578125" style="31" bestFit="1" customWidth="1"/>
    <col min="9985" max="10228" width="9.140625" style="31"/>
    <col min="10229" max="10229" width="19" style="31" customWidth="1"/>
    <col min="10230" max="10230" width="57.5703125" style="31" customWidth="1"/>
    <col min="10231" max="10231" width="16.42578125" style="31" customWidth="1"/>
    <col min="10232" max="10233" width="17.7109375" style="31" bestFit="1" customWidth="1"/>
    <col min="10234" max="10234" width="15.7109375" style="31" customWidth="1"/>
    <col min="10235" max="10235" width="15.7109375" style="31" bestFit="1" customWidth="1"/>
    <col min="10236" max="10236" width="19.7109375" style="31" customWidth="1"/>
    <col min="10237" max="10237" width="15.42578125" style="31" bestFit="1" customWidth="1"/>
    <col min="10238" max="10238" width="9.42578125" style="31" bestFit="1" customWidth="1"/>
    <col min="10239" max="10239" width="15.42578125" style="31" bestFit="1" customWidth="1"/>
    <col min="10240" max="10240" width="9.42578125" style="31" bestFit="1" customWidth="1"/>
    <col min="10241" max="10484" width="9.140625" style="31"/>
    <col min="10485" max="10485" width="19" style="31" customWidth="1"/>
    <col min="10486" max="10486" width="57.5703125" style="31" customWidth="1"/>
    <col min="10487" max="10487" width="16.42578125" style="31" customWidth="1"/>
    <col min="10488" max="10489" width="17.7109375" style="31" bestFit="1" customWidth="1"/>
    <col min="10490" max="10490" width="15.7109375" style="31" customWidth="1"/>
    <col min="10491" max="10491" width="15.7109375" style="31" bestFit="1" customWidth="1"/>
    <col min="10492" max="10492" width="19.7109375" style="31" customWidth="1"/>
    <col min="10493" max="10493" width="15.42578125" style="31" bestFit="1" customWidth="1"/>
    <col min="10494" max="10494" width="9.42578125" style="31" bestFit="1" customWidth="1"/>
    <col min="10495" max="10495" width="15.42578125" style="31" bestFit="1" customWidth="1"/>
    <col min="10496" max="10496" width="9.42578125" style="31" bestFit="1" customWidth="1"/>
    <col min="10497" max="10740" width="9.140625" style="31"/>
    <col min="10741" max="10741" width="19" style="31" customWidth="1"/>
    <col min="10742" max="10742" width="57.5703125" style="31" customWidth="1"/>
    <col min="10743" max="10743" width="16.42578125" style="31" customWidth="1"/>
    <col min="10744" max="10745" width="17.7109375" style="31" bestFit="1" customWidth="1"/>
    <col min="10746" max="10746" width="15.7109375" style="31" customWidth="1"/>
    <col min="10747" max="10747" width="15.7109375" style="31" bestFit="1" customWidth="1"/>
    <col min="10748" max="10748" width="19.7109375" style="31" customWidth="1"/>
    <col min="10749" max="10749" width="15.42578125" style="31" bestFit="1" customWidth="1"/>
    <col min="10750" max="10750" width="9.42578125" style="31" bestFit="1" customWidth="1"/>
    <col min="10751" max="10751" width="15.42578125" style="31" bestFit="1" customWidth="1"/>
    <col min="10752" max="10752" width="9.42578125" style="31" bestFit="1" customWidth="1"/>
    <col min="10753" max="10996" width="9.140625" style="31"/>
    <col min="10997" max="10997" width="19" style="31" customWidth="1"/>
    <col min="10998" max="10998" width="57.5703125" style="31" customWidth="1"/>
    <col min="10999" max="10999" width="16.42578125" style="31" customWidth="1"/>
    <col min="11000" max="11001" width="17.7109375" style="31" bestFit="1" customWidth="1"/>
    <col min="11002" max="11002" width="15.7109375" style="31" customWidth="1"/>
    <col min="11003" max="11003" width="15.7109375" style="31" bestFit="1" customWidth="1"/>
    <col min="11004" max="11004" width="19.7109375" style="31" customWidth="1"/>
    <col min="11005" max="11005" width="15.42578125" style="31" bestFit="1" customWidth="1"/>
    <col min="11006" max="11006" width="9.42578125" style="31" bestFit="1" customWidth="1"/>
    <col min="11007" max="11007" width="15.42578125" style="31" bestFit="1" customWidth="1"/>
    <col min="11008" max="11008" width="9.42578125" style="31" bestFit="1" customWidth="1"/>
    <col min="11009" max="11252" width="9.140625" style="31"/>
    <col min="11253" max="11253" width="19" style="31" customWidth="1"/>
    <col min="11254" max="11254" width="57.5703125" style="31" customWidth="1"/>
    <col min="11255" max="11255" width="16.42578125" style="31" customWidth="1"/>
    <col min="11256" max="11257" width="17.7109375" style="31" bestFit="1" customWidth="1"/>
    <col min="11258" max="11258" width="15.7109375" style="31" customWidth="1"/>
    <col min="11259" max="11259" width="15.7109375" style="31" bestFit="1" customWidth="1"/>
    <col min="11260" max="11260" width="19.7109375" style="31" customWidth="1"/>
    <col min="11261" max="11261" width="15.42578125" style="31" bestFit="1" customWidth="1"/>
    <col min="11262" max="11262" width="9.42578125" style="31" bestFit="1" customWidth="1"/>
    <col min="11263" max="11263" width="15.42578125" style="31" bestFit="1" customWidth="1"/>
    <col min="11264" max="11264" width="9.42578125" style="31" bestFit="1" customWidth="1"/>
    <col min="11265" max="11508" width="9.140625" style="31"/>
    <col min="11509" max="11509" width="19" style="31" customWidth="1"/>
    <col min="11510" max="11510" width="57.5703125" style="31" customWidth="1"/>
    <col min="11511" max="11511" width="16.42578125" style="31" customWidth="1"/>
    <col min="11512" max="11513" width="17.7109375" style="31" bestFit="1" customWidth="1"/>
    <col min="11514" max="11514" width="15.7109375" style="31" customWidth="1"/>
    <col min="11515" max="11515" width="15.7109375" style="31" bestFit="1" customWidth="1"/>
    <col min="11516" max="11516" width="19.7109375" style="31" customWidth="1"/>
    <col min="11517" max="11517" width="15.42578125" style="31" bestFit="1" customWidth="1"/>
    <col min="11518" max="11518" width="9.42578125" style="31" bestFit="1" customWidth="1"/>
    <col min="11519" max="11519" width="15.42578125" style="31" bestFit="1" customWidth="1"/>
    <col min="11520" max="11520" width="9.42578125" style="31" bestFit="1" customWidth="1"/>
    <col min="11521" max="11764" width="9.140625" style="31"/>
    <col min="11765" max="11765" width="19" style="31" customWidth="1"/>
    <col min="11766" max="11766" width="57.5703125" style="31" customWidth="1"/>
    <col min="11767" max="11767" width="16.42578125" style="31" customWidth="1"/>
    <col min="11768" max="11769" width="17.7109375" style="31" bestFit="1" customWidth="1"/>
    <col min="11770" max="11770" width="15.7109375" style="31" customWidth="1"/>
    <col min="11771" max="11771" width="15.7109375" style="31" bestFit="1" customWidth="1"/>
    <col min="11772" max="11772" width="19.7109375" style="31" customWidth="1"/>
    <col min="11773" max="11773" width="15.42578125" style="31" bestFit="1" customWidth="1"/>
    <col min="11774" max="11774" width="9.42578125" style="31" bestFit="1" customWidth="1"/>
    <col min="11775" max="11775" width="15.42578125" style="31" bestFit="1" customWidth="1"/>
    <col min="11776" max="11776" width="9.42578125" style="31" bestFit="1" customWidth="1"/>
    <col min="11777" max="12020" width="9.140625" style="31"/>
    <col min="12021" max="12021" width="19" style="31" customWidth="1"/>
    <col min="12022" max="12022" width="57.5703125" style="31" customWidth="1"/>
    <col min="12023" max="12023" width="16.42578125" style="31" customWidth="1"/>
    <col min="12024" max="12025" width="17.7109375" style="31" bestFit="1" customWidth="1"/>
    <col min="12026" max="12026" width="15.7109375" style="31" customWidth="1"/>
    <col min="12027" max="12027" width="15.7109375" style="31" bestFit="1" customWidth="1"/>
    <col min="12028" max="12028" width="19.7109375" style="31" customWidth="1"/>
    <col min="12029" max="12029" width="15.42578125" style="31" bestFit="1" customWidth="1"/>
    <col min="12030" max="12030" width="9.42578125" style="31" bestFit="1" customWidth="1"/>
    <col min="12031" max="12031" width="15.42578125" style="31" bestFit="1" customWidth="1"/>
    <col min="12032" max="12032" width="9.42578125" style="31" bestFit="1" customWidth="1"/>
    <col min="12033" max="12276" width="9.140625" style="31"/>
    <col min="12277" max="12277" width="19" style="31" customWidth="1"/>
    <col min="12278" max="12278" width="57.5703125" style="31" customWidth="1"/>
    <col min="12279" max="12279" width="16.42578125" style="31" customWidth="1"/>
    <col min="12280" max="12281" width="17.7109375" style="31" bestFit="1" customWidth="1"/>
    <col min="12282" max="12282" width="15.7109375" style="31" customWidth="1"/>
    <col min="12283" max="12283" width="15.7109375" style="31" bestFit="1" customWidth="1"/>
    <col min="12284" max="12284" width="19.7109375" style="31" customWidth="1"/>
    <col min="12285" max="12285" width="15.42578125" style="31" bestFit="1" customWidth="1"/>
    <col min="12286" max="12286" width="9.42578125" style="31" bestFit="1" customWidth="1"/>
    <col min="12287" max="12287" width="15.42578125" style="31" bestFit="1" customWidth="1"/>
    <col min="12288" max="12288" width="9.42578125" style="31" bestFit="1" customWidth="1"/>
    <col min="12289" max="12532" width="9.140625" style="31"/>
    <col min="12533" max="12533" width="19" style="31" customWidth="1"/>
    <col min="12534" max="12534" width="57.5703125" style="31" customWidth="1"/>
    <col min="12535" max="12535" width="16.42578125" style="31" customWidth="1"/>
    <col min="12536" max="12537" width="17.7109375" style="31" bestFit="1" customWidth="1"/>
    <col min="12538" max="12538" width="15.7109375" style="31" customWidth="1"/>
    <col min="12539" max="12539" width="15.7109375" style="31" bestFit="1" customWidth="1"/>
    <col min="12540" max="12540" width="19.7109375" style="31" customWidth="1"/>
    <col min="12541" max="12541" width="15.42578125" style="31" bestFit="1" customWidth="1"/>
    <col min="12542" max="12542" width="9.42578125" style="31" bestFit="1" customWidth="1"/>
    <col min="12543" max="12543" width="15.42578125" style="31" bestFit="1" customWidth="1"/>
    <col min="12544" max="12544" width="9.42578125" style="31" bestFit="1" customWidth="1"/>
    <col min="12545" max="12788" width="9.140625" style="31"/>
    <col min="12789" max="12789" width="19" style="31" customWidth="1"/>
    <col min="12790" max="12790" width="57.5703125" style="31" customWidth="1"/>
    <col min="12791" max="12791" width="16.42578125" style="31" customWidth="1"/>
    <col min="12792" max="12793" width="17.7109375" style="31" bestFit="1" customWidth="1"/>
    <col min="12794" max="12794" width="15.7109375" style="31" customWidth="1"/>
    <col min="12795" max="12795" width="15.7109375" style="31" bestFit="1" customWidth="1"/>
    <col min="12796" max="12796" width="19.7109375" style="31" customWidth="1"/>
    <col min="12797" max="12797" width="15.42578125" style="31" bestFit="1" customWidth="1"/>
    <col min="12798" max="12798" width="9.42578125" style="31" bestFit="1" customWidth="1"/>
    <col min="12799" max="12799" width="15.42578125" style="31" bestFit="1" customWidth="1"/>
    <col min="12800" max="12800" width="9.42578125" style="31" bestFit="1" customWidth="1"/>
    <col min="12801" max="13044" width="9.140625" style="31"/>
    <col min="13045" max="13045" width="19" style="31" customWidth="1"/>
    <col min="13046" max="13046" width="57.5703125" style="31" customWidth="1"/>
    <col min="13047" max="13047" width="16.42578125" style="31" customWidth="1"/>
    <col min="13048" max="13049" width="17.7109375" style="31" bestFit="1" customWidth="1"/>
    <col min="13050" max="13050" width="15.7109375" style="31" customWidth="1"/>
    <col min="13051" max="13051" width="15.7109375" style="31" bestFit="1" customWidth="1"/>
    <col min="13052" max="13052" width="19.7109375" style="31" customWidth="1"/>
    <col min="13053" max="13053" width="15.42578125" style="31" bestFit="1" customWidth="1"/>
    <col min="13054" max="13054" width="9.42578125" style="31" bestFit="1" customWidth="1"/>
    <col min="13055" max="13055" width="15.42578125" style="31" bestFit="1" customWidth="1"/>
    <col min="13056" max="13056" width="9.42578125" style="31" bestFit="1" customWidth="1"/>
    <col min="13057" max="13300" width="9.140625" style="31"/>
    <col min="13301" max="13301" width="19" style="31" customWidth="1"/>
    <col min="13302" max="13302" width="57.5703125" style="31" customWidth="1"/>
    <col min="13303" max="13303" width="16.42578125" style="31" customWidth="1"/>
    <col min="13304" max="13305" width="17.7109375" style="31" bestFit="1" customWidth="1"/>
    <col min="13306" max="13306" width="15.7109375" style="31" customWidth="1"/>
    <col min="13307" max="13307" width="15.7109375" style="31" bestFit="1" customWidth="1"/>
    <col min="13308" max="13308" width="19.7109375" style="31" customWidth="1"/>
    <col min="13309" max="13309" width="15.42578125" style="31" bestFit="1" customWidth="1"/>
    <col min="13310" max="13310" width="9.42578125" style="31" bestFit="1" customWidth="1"/>
    <col min="13311" max="13311" width="15.42578125" style="31" bestFit="1" customWidth="1"/>
    <col min="13312" max="13312" width="9.42578125" style="31" bestFit="1" customWidth="1"/>
    <col min="13313" max="13556" width="9.140625" style="31"/>
    <col min="13557" max="13557" width="19" style="31" customWidth="1"/>
    <col min="13558" max="13558" width="57.5703125" style="31" customWidth="1"/>
    <col min="13559" max="13559" width="16.42578125" style="31" customWidth="1"/>
    <col min="13560" max="13561" width="17.7109375" style="31" bestFit="1" customWidth="1"/>
    <col min="13562" max="13562" width="15.7109375" style="31" customWidth="1"/>
    <col min="13563" max="13563" width="15.7109375" style="31" bestFit="1" customWidth="1"/>
    <col min="13564" max="13564" width="19.7109375" style="31" customWidth="1"/>
    <col min="13565" max="13565" width="15.42578125" style="31" bestFit="1" customWidth="1"/>
    <col min="13566" max="13566" width="9.42578125" style="31" bestFit="1" customWidth="1"/>
    <col min="13567" max="13567" width="15.42578125" style="31" bestFit="1" customWidth="1"/>
    <col min="13568" max="13568" width="9.42578125" style="31" bestFit="1" customWidth="1"/>
    <col min="13569" max="13812" width="9.140625" style="31"/>
    <col min="13813" max="13813" width="19" style="31" customWidth="1"/>
    <col min="13814" max="13814" width="57.5703125" style="31" customWidth="1"/>
    <col min="13815" max="13815" width="16.42578125" style="31" customWidth="1"/>
    <col min="13816" max="13817" width="17.7109375" style="31" bestFit="1" customWidth="1"/>
    <col min="13818" max="13818" width="15.7109375" style="31" customWidth="1"/>
    <col min="13819" max="13819" width="15.7109375" style="31" bestFit="1" customWidth="1"/>
    <col min="13820" max="13820" width="19.7109375" style="31" customWidth="1"/>
    <col min="13821" max="13821" width="15.42578125" style="31" bestFit="1" customWidth="1"/>
    <col min="13822" max="13822" width="9.42578125" style="31" bestFit="1" customWidth="1"/>
    <col min="13823" max="13823" width="15.42578125" style="31" bestFit="1" customWidth="1"/>
    <col min="13824" max="13824" width="9.42578125" style="31" bestFit="1" customWidth="1"/>
    <col min="13825" max="14068" width="9.140625" style="31"/>
    <col min="14069" max="14069" width="19" style="31" customWidth="1"/>
    <col min="14070" max="14070" width="57.5703125" style="31" customWidth="1"/>
    <col min="14071" max="14071" width="16.42578125" style="31" customWidth="1"/>
    <col min="14072" max="14073" width="17.7109375" style="31" bestFit="1" customWidth="1"/>
    <col min="14074" max="14074" width="15.7109375" style="31" customWidth="1"/>
    <col min="14075" max="14075" width="15.7109375" style="31" bestFit="1" customWidth="1"/>
    <col min="14076" max="14076" width="19.7109375" style="31" customWidth="1"/>
    <col min="14077" max="14077" width="15.42578125" style="31" bestFit="1" customWidth="1"/>
    <col min="14078" max="14078" width="9.42578125" style="31" bestFit="1" customWidth="1"/>
    <col min="14079" max="14079" width="15.42578125" style="31" bestFit="1" customWidth="1"/>
    <col min="14080" max="14080" width="9.42578125" style="31" bestFit="1" customWidth="1"/>
    <col min="14081" max="14324" width="9.140625" style="31"/>
    <col min="14325" max="14325" width="19" style="31" customWidth="1"/>
    <col min="14326" max="14326" width="57.5703125" style="31" customWidth="1"/>
    <col min="14327" max="14327" width="16.42578125" style="31" customWidth="1"/>
    <col min="14328" max="14329" width="17.7109375" style="31" bestFit="1" customWidth="1"/>
    <col min="14330" max="14330" width="15.7109375" style="31" customWidth="1"/>
    <col min="14331" max="14331" width="15.7109375" style="31" bestFit="1" customWidth="1"/>
    <col min="14332" max="14332" width="19.7109375" style="31" customWidth="1"/>
    <col min="14333" max="14333" width="15.42578125" style="31" bestFit="1" customWidth="1"/>
    <col min="14334" max="14334" width="9.42578125" style="31" bestFit="1" customWidth="1"/>
    <col min="14335" max="14335" width="15.42578125" style="31" bestFit="1" customWidth="1"/>
    <col min="14336" max="14336" width="9.42578125" style="31" bestFit="1" customWidth="1"/>
    <col min="14337" max="14580" width="9.140625" style="31"/>
    <col min="14581" max="14581" width="19" style="31" customWidth="1"/>
    <col min="14582" max="14582" width="57.5703125" style="31" customWidth="1"/>
    <col min="14583" max="14583" width="16.42578125" style="31" customWidth="1"/>
    <col min="14584" max="14585" width="17.7109375" style="31" bestFit="1" customWidth="1"/>
    <col min="14586" max="14586" width="15.7109375" style="31" customWidth="1"/>
    <col min="14587" max="14587" width="15.7109375" style="31" bestFit="1" customWidth="1"/>
    <col min="14588" max="14588" width="19.7109375" style="31" customWidth="1"/>
    <col min="14589" max="14589" width="15.42578125" style="31" bestFit="1" customWidth="1"/>
    <col min="14590" max="14590" width="9.42578125" style="31" bestFit="1" customWidth="1"/>
    <col min="14591" max="14591" width="15.42578125" style="31" bestFit="1" customWidth="1"/>
    <col min="14592" max="14592" width="9.42578125" style="31" bestFit="1" customWidth="1"/>
    <col min="14593" max="14836" width="9.140625" style="31"/>
    <col min="14837" max="14837" width="19" style="31" customWidth="1"/>
    <col min="14838" max="14838" width="57.5703125" style="31" customWidth="1"/>
    <col min="14839" max="14839" width="16.42578125" style="31" customWidth="1"/>
    <col min="14840" max="14841" width="17.7109375" style="31" bestFit="1" customWidth="1"/>
    <col min="14842" max="14842" width="15.7109375" style="31" customWidth="1"/>
    <col min="14843" max="14843" width="15.7109375" style="31" bestFit="1" customWidth="1"/>
    <col min="14844" max="14844" width="19.7109375" style="31" customWidth="1"/>
    <col min="14845" max="14845" width="15.42578125" style="31" bestFit="1" customWidth="1"/>
    <col min="14846" max="14846" width="9.42578125" style="31" bestFit="1" customWidth="1"/>
    <col min="14847" max="14847" width="15.42578125" style="31" bestFit="1" customWidth="1"/>
    <col min="14848" max="14848" width="9.42578125" style="31" bestFit="1" customWidth="1"/>
    <col min="14849" max="15092" width="9.140625" style="31"/>
    <col min="15093" max="15093" width="19" style="31" customWidth="1"/>
    <col min="15094" max="15094" width="57.5703125" style="31" customWidth="1"/>
    <col min="15095" max="15095" width="16.42578125" style="31" customWidth="1"/>
    <col min="15096" max="15097" width="17.7109375" style="31" bestFit="1" customWidth="1"/>
    <col min="15098" max="15098" width="15.7109375" style="31" customWidth="1"/>
    <col min="15099" max="15099" width="15.7109375" style="31" bestFit="1" customWidth="1"/>
    <col min="15100" max="15100" width="19.7109375" style="31" customWidth="1"/>
    <col min="15101" max="15101" width="15.42578125" style="31" bestFit="1" customWidth="1"/>
    <col min="15102" max="15102" width="9.42578125" style="31" bestFit="1" customWidth="1"/>
    <col min="15103" max="15103" width="15.42578125" style="31" bestFit="1" customWidth="1"/>
    <col min="15104" max="15104" width="9.42578125" style="31" bestFit="1" customWidth="1"/>
    <col min="15105" max="15348" width="9.140625" style="31"/>
    <col min="15349" max="15349" width="19" style="31" customWidth="1"/>
    <col min="15350" max="15350" width="57.5703125" style="31" customWidth="1"/>
    <col min="15351" max="15351" width="16.42578125" style="31" customWidth="1"/>
    <col min="15352" max="15353" width="17.7109375" style="31" bestFit="1" customWidth="1"/>
    <col min="15354" max="15354" width="15.7109375" style="31" customWidth="1"/>
    <col min="15355" max="15355" width="15.7109375" style="31" bestFit="1" customWidth="1"/>
    <col min="15356" max="15356" width="19.7109375" style="31" customWidth="1"/>
    <col min="15357" max="15357" width="15.42578125" style="31" bestFit="1" customWidth="1"/>
    <col min="15358" max="15358" width="9.42578125" style="31" bestFit="1" customWidth="1"/>
    <col min="15359" max="15359" width="15.42578125" style="31" bestFit="1" customWidth="1"/>
    <col min="15360" max="15360" width="9.42578125" style="31" bestFit="1" customWidth="1"/>
    <col min="15361" max="15604" width="9.140625" style="31"/>
    <col min="15605" max="15605" width="19" style="31" customWidth="1"/>
    <col min="15606" max="15606" width="57.5703125" style="31" customWidth="1"/>
    <col min="15607" max="15607" width="16.42578125" style="31" customWidth="1"/>
    <col min="15608" max="15609" width="17.7109375" style="31" bestFit="1" customWidth="1"/>
    <col min="15610" max="15610" width="15.7109375" style="31" customWidth="1"/>
    <col min="15611" max="15611" width="15.7109375" style="31" bestFit="1" customWidth="1"/>
    <col min="15612" max="15612" width="19.7109375" style="31" customWidth="1"/>
    <col min="15613" max="15613" width="15.42578125" style="31" bestFit="1" customWidth="1"/>
    <col min="15614" max="15614" width="9.42578125" style="31" bestFit="1" customWidth="1"/>
    <col min="15615" max="15615" width="15.42578125" style="31" bestFit="1" customWidth="1"/>
    <col min="15616" max="15616" width="9.42578125" style="31" bestFit="1" customWidth="1"/>
    <col min="15617" max="15860" width="9.140625" style="31"/>
    <col min="15861" max="15861" width="19" style="31" customWidth="1"/>
    <col min="15862" max="15862" width="57.5703125" style="31" customWidth="1"/>
    <col min="15863" max="15863" width="16.42578125" style="31" customWidth="1"/>
    <col min="15864" max="15865" width="17.7109375" style="31" bestFit="1" customWidth="1"/>
    <col min="15866" max="15866" width="15.7109375" style="31" customWidth="1"/>
    <col min="15867" max="15867" width="15.7109375" style="31" bestFit="1" customWidth="1"/>
    <col min="15868" max="15868" width="19.7109375" style="31" customWidth="1"/>
    <col min="15869" max="15869" width="15.42578125" style="31" bestFit="1" customWidth="1"/>
    <col min="15870" max="15870" width="9.42578125" style="31" bestFit="1" customWidth="1"/>
    <col min="15871" max="15871" width="15.42578125" style="31" bestFit="1" customWidth="1"/>
    <col min="15872" max="15872" width="9.42578125" style="31" bestFit="1" customWidth="1"/>
    <col min="15873" max="16116" width="9.140625" style="31"/>
    <col min="16117" max="16117" width="19" style="31" customWidth="1"/>
    <col min="16118" max="16118" width="57.5703125" style="31" customWidth="1"/>
    <col min="16119" max="16119" width="16.42578125" style="31" customWidth="1"/>
    <col min="16120" max="16121" width="17.7109375" style="31" bestFit="1" customWidth="1"/>
    <col min="16122" max="16122" width="15.7109375" style="31" customWidth="1"/>
    <col min="16123" max="16123" width="15.7109375" style="31" bestFit="1" customWidth="1"/>
    <col min="16124" max="16124" width="19.7109375" style="31" customWidth="1"/>
    <col min="16125" max="16125" width="15.42578125" style="31" bestFit="1" customWidth="1"/>
    <col min="16126" max="16126" width="9.42578125" style="31" bestFit="1" customWidth="1"/>
    <col min="16127" max="16127" width="15.42578125" style="31" bestFit="1" customWidth="1"/>
    <col min="16128" max="16128" width="9.42578125" style="31" bestFit="1" customWidth="1"/>
    <col min="16129" max="16384" width="9.140625" style="31"/>
  </cols>
  <sheetData>
    <row r="1" spans="1:9" ht="20.25" hidden="1" customHeight="1" x14ac:dyDescent="0.2">
      <c r="A1" s="69"/>
      <c r="B1" s="69"/>
      <c r="C1" s="69"/>
      <c r="D1" s="69"/>
      <c r="E1" s="69"/>
      <c r="F1" s="69"/>
      <c r="G1" s="69"/>
      <c r="H1" s="69"/>
      <c r="I1" s="69"/>
    </row>
    <row r="2" spans="1:9" ht="15.75" hidden="1" customHeight="1" x14ac:dyDescent="0.2">
      <c r="A2" s="271"/>
      <c r="B2" s="271"/>
      <c r="C2" s="271"/>
      <c r="D2" s="271"/>
      <c r="E2" s="271"/>
      <c r="F2" s="271"/>
      <c r="G2" s="271"/>
      <c r="H2" s="271"/>
      <c r="I2" s="271"/>
    </row>
    <row r="3" spans="1:9" ht="18" hidden="1" customHeight="1" x14ac:dyDescent="0.2">
      <c r="A3" s="69"/>
      <c r="B3" s="69"/>
      <c r="C3" s="69"/>
      <c r="D3" s="69"/>
      <c r="E3" s="69"/>
      <c r="F3" s="69"/>
      <c r="G3" s="69"/>
      <c r="H3" s="69"/>
      <c r="I3" s="70"/>
    </row>
    <row r="4" spans="1:9" ht="18" x14ac:dyDescent="0.2">
      <c r="A4" s="69"/>
      <c r="B4" s="69"/>
      <c r="C4" s="69"/>
      <c r="D4" s="69"/>
      <c r="E4" s="69"/>
      <c r="F4" s="69"/>
      <c r="G4" s="69"/>
      <c r="H4" s="69"/>
      <c r="I4" s="70"/>
    </row>
    <row r="5" spans="1:9" ht="15.75" customHeight="1" x14ac:dyDescent="0.2">
      <c r="A5" s="271" t="s">
        <v>53</v>
      </c>
      <c r="B5" s="271"/>
      <c r="C5" s="271"/>
      <c r="D5" s="271"/>
      <c r="E5" s="271"/>
      <c r="F5" s="271"/>
      <c r="G5" s="271"/>
      <c r="H5" s="271"/>
      <c r="I5" s="37"/>
    </row>
    <row r="6" spans="1:9" ht="18" x14ac:dyDescent="0.2">
      <c r="A6" s="69"/>
      <c r="B6" s="69"/>
      <c r="C6" s="69"/>
      <c r="D6" s="69"/>
      <c r="E6" s="69"/>
      <c r="F6" s="69"/>
      <c r="G6" s="69"/>
      <c r="H6" s="69"/>
      <c r="I6" s="70"/>
    </row>
    <row r="7" spans="1:9" s="32" customFormat="1" ht="57" x14ac:dyDescent="0.25">
      <c r="A7" s="270" t="s">
        <v>3</v>
      </c>
      <c r="B7" s="270"/>
      <c r="C7" s="146" t="s">
        <v>561</v>
      </c>
      <c r="D7" s="146" t="s">
        <v>568</v>
      </c>
      <c r="E7" s="146" t="s">
        <v>569</v>
      </c>
      <c r="F7" s="146" t="s">
        <v>570</v>
      </c>
      <c r="G7" s="146" t="s">
        <v>260</v>
      </c>
      <c r="H7" s="146" t="s">
        <v>261</v>
      </c>
      <c r="I7" s="62"/>
    </row>
    <row r="8" spans="1:9" s="33" customFormat="1" ht="12.75" customHeight="1" x14ac:dyDescent="0.2">
      <c r="A8" s="269">
        <v>1</v>
      </c>
      <c r="B8" s="269"/>
      <c r="C8" s="72">
        <v>2</v>
      </c>
      <c r="D8" s="72">
        <v>3</v>
      </c>
      <c r="E8" s="72">
        <v>4.3333333333333304</v>
      </c>
      <c r="F8" s="72">
        <v>5.0833333333333304</v>
      </c>
      <c r="G8" s="72">
        <v>6</v>
      </c>
      <c r="H8" s="72">
        <v>7</v>
      </c>
      <c r="I8" s="63"/>
    </row>
    <row r="9" spans="1:9" ht="15" customHeight="1" x14ac:dyDescent="0.2">
      <c r="A9" s="65" t="s">
        <v>27</v>
      </c>
      <c r="B9" s="65" t="s">
        <v>26</v>
      </c>
      <c r="C9" s="68" t="s">
        <v>28</v>
      </c>
      <c r="D9" s="68" t="s">
        <v>28</v>
      </c>
      <c r="E9" s="68" t="s">
        <v>28</v>
      </c>
      <c r="F9" s="68" t="s">
        <v>28</v>
      </c>
      <c r="G9" s="68" t="s">
        <v>26</v>
      </c>
      <c r="H9" s="68" t="s">
        <v>26</v>
      </c>
      <c r="I9" s="64"/>
    </row>
    <row r="10" spans="1:9" x14ac:dyDescent="0.2">
      <c r="A10" s="170" t="s">
        <v>29</v>
      </c>
      <c r="B10" s="170" t="s">
        <v>26</v>
      </c>
      <c r="C10" s="171">
        <f>+C11+C14+C16+C18+C24+C26</f>
        <v>10560761.940000001</v>
      </c>
      <c r="D10" s="172">
        <f>+D11+D14+D16+D18+D24+D26</f>
        <v>10111940</v>
      </c>
      <c r="E10" s="172">
        <f>+E11+E14+E16+E18+E24+E26</f>
        <v>11549505</v>
      </c>
      <c r="F10" s="171">
        <f>+F11+F14+F16+F18+F24+F26</f>
        <v>11152929.35</v>
      </c>
      <c r="G10" s="171">
        <f>+F10/C10*100</f>
        <v>105.60724134645154</v>
      </c>
      <c r="H10" s="171">
        <f>+F10/E10*100</f>
        <v>96.566297430063017</v>
      </c>
      <c r="I10" s="66"/>
    </row>
    <row r="11" spans="1:9" x14ac:dyDescent="0.2">
      <c r="A11" s="166" t="s">
        <v>54</v>
      </c>
      <c r="B11" s="167" t="s">
        <v>55</v>
      </c>
      <c r="C11" s="168">
        <f>+C12</f>
        <v>8888636.3399999999</v>
      </c>
      <c r="D11" s="169">
        <f t="shared" ref="D11" si="0">+D12</f>
        <v>9182508</v>
      </c>
      <c r="E11" s="169">
        <f t="shared" ref="E11" si="1">+E12</f>
        <v>9944534</v>
      </c>
      <c r="F11" s="168">
        <f t="shared" ref="F11" si="2">+F12</f>
        <v>9840702.4299999997</v>
      </c>
      <c r="G11" s="168">
        <f t="shared" ref="G11:G38" si="3">+F11/C11*100</f>
        <v>110.71104783211325</v>
      </c>
      <c r="H11" s="168">
        <f t="shared" ref="H11:H38" si="4">+F11/E11*100</f>
        <v>98.955893056426774</v>
      </c>
      <c r="I11" s="66"/>
    </row>
    <row r="12" spans="1:9" x14ac:dyDescent="0.2">
      <c r="A12" s="77" t="s">
        <v>56</v>
      </c>
      <c r="B12" s="78" t="s">
        <v>55</v>
      </c>
      <c r="C12" s="157">
        <v>8888636.3399999999</v>
      </c>
      <c r="D12" s="76">
        <v>9182508</v>
      </c>
      <c r="E12" s="76">
        <v>9944534</v>
      </c>
      <c r="F12" s="157">
        <f>9932974.17-92271.74</f>
        <v>9840702.4299999997</v>
      </c>
      <c r="G12" s="157">
        <f t="shared" si="3"/>
        <v>110.71104783211325</v>
      </c>
      <c r="H12" s="157">
        <f t="shared" si="4"/>
        <v>98.955893056426774</v>
      </c>
      <c r="I12" s="73"/>
    </row>
    <row r="13" spans="1:9" x14ac:dyDescent="0.2">
      <c r="A13" s="105">
        <v>12</v>
      </c>
      <c r="B13" s="140" t="s">
        <v>74</v>
      </c>
      <c r="C13" s="157"/>
      <c r="D13" s="157"/>
      <c r="E13" s="157"/>
      <c r="F13" s="157"/>
      <c r="G13" s="157"/>
      <c r="H13" s="157"/>
      <c r="I13" s="152"/>
    </row>
    <row r="14" spans="1:9" x14ac:dyDescent="0.2">
      <c r="A14" s="166" t="s">
        <v>81</v>
      </c>
      <c r="B14" s="167" t="s">
        <v>485</v>
      </c>
      <c r="C14" s="169">
        <f>+C15</f>
        <v>98793.74</v>
      </c>
      <c r="D14" s="169">
        <f t="shared" ref="D14" si="5">+D15</f>
        <v>50000</v>
      </c>
      <c r="E14" s="169">
        <f t="shared" ref="E14" si="6">+E15</f>
        <v>50000</v>
      </c>
      <c r="F14" s="168">
        <f t="shared" ref="F14" si="7">+F15</f>
        <v>22060.91</v>
      </c>
      <c r="G14" s="168">
        <f t="shared" si="3"/>
        <v>22.330271128514823</v>
      </c>
      <c r="H14" s="168">
        <f t="shared" si="4"/>
        <v>44.12182</v>
      </c>
      <c r="I14" s="132"/>
    </row>
    <row r="15" spans="1:9" x14ac:dyDescent="0.2">
      <c r="A15" s="77" t="s">
        <v>83</v>
      </c>
      <c r="B15" s="78" t="s">
        <v>485</v>
      </c>
      <c r="C15" s="145">
        <v>98793.74</v>
      </c>
      <c r="D15" s="79">
        <v>50000</v>
      </c>
      <c r="E15" s="79">
        <v>50000</v>
      </c>
      <c r="F15" s="157">
        <v>22060.91</v>
      </c>
      <c r="G15" s="157">
        <f t="shared" si="3"/>
        <v>22.330271128514823</v>
      </c>
      <c r="H15" s="157">
        <f t="shared" si="4"/>
        <v>44.12182</v>
      </c>
      <c r="I15" s="73"/>
    </row>
    <row r="16" spans="1:9" x14ac:dyDescent="0.2">
      <c r="A16" s="166" t="s">
        <v>57</v>
      </c>
      <c r="B16" s="167" t="s">
        <v>58</v>
      </c>
      <c r="C16" s="169">
        <f>+C17</f>
        <v>351813.56</v>
      </c>
      <c r="D16" s="169">
        <f t="shared" ref="D16" si="8">+D17</f>
        <v>300000</v>
      </c>
      <c r="E16" s="169">
        <f t="shared" ref="E16" si="9">+E17</f>
        <v>330000</v>
      </c>
      <c r="F16" s="168">
        <f t="shared" ref="F16" si="10">+F17</f>
        <v>461686.82</v>
      </c>
      <c r="G16" s="168">
        <f t="shared" si="3"/>
        <v>131.2305358554116</v>
      </c>
      <c r="H16" s="168">
        <f t="shared" si="4"/>
        <v>139.90509696969698</v>
      </c>
      <c r="I16" s="132"/>
    </row>
    <row r="17" spans="1:9" x14ac:dyDescent="0.2">
      <c r="A17" s="77" t="s">
        <v>60</v>
      </c>
      <c r="B17" s="78" t="s">
        <v>61</v>
      </c>
      <c r="C17" s="145">
        <v>351813.56</v>
      </c>
      <c r="D17" s="79">
        <v>300000</v>
      </c>
      <c r="E17" s="79">
        <v>330000</v>
      </c>
      <c r="F17" s="157">
        <f>459144.44+2542.38</f>
        <v>461686.82</v>
      </c>
      <c r="G17" s="157">
        <f t="shared" si="3"/>
        <v>131.2305358554116</v>
      </c>
      <c r="H17" s="157">
        <f t="shared" si="4"/>
        <v>139.90509696969698</v>
      </c>
      <c r="I17" s="73"/>
    </row>
    <row r="18" spans="1:9" x14ac:dyDescent="0.2">
      <c r="A18" s="166" t="s">
        <v>62</v>
      </c>
      <c r="B18" s="167" t="s">
        <v>63</v>
      </c>
      <c r="C18" s="169">
        <f>SUM(C19:C23)</f>
        <v>1220518.3</v>
      </c>
      <c r="D18" s="169">
        <f>SUM(D19:D23)</f>
        <v>579432</v>
      </c>
      <c r="E18" s="169">
        <f>SUM(E19:E23)</f>
        <v>1224971</v>
      </c>
      <c r="F18" s="168">
        <f>SUM(F19:F23)</f>
        <v>828479.19</v>
      </c>
      <c r="G18" s="168">
        <f t="shared" si="3"/>
        <v>67.879292756200371</v>
      </c>
      <c r="H18" s="168">
        <f t="shared" si="4"/>
        <v>67.632555382943764</v>
      </c>
      <c r="I18" s="132"/>
    </row>
    <row r="19" spans="1:9" x14ac:dyDescent="0.2">
      <c r="A19" s="77" t="s">
        <v>64</v>
      </c>
      <c r="B19" s="78" t="s">
        <v>65</v>
      </c>
      <c r="C19" s="157">
        <v>305857.90999999997</v>
      </c>
      <c r="D19" s="79">
        <v>280000</v>
      </c>
      <c r="E19" s="79">
        <v>591000</v>
      </c>
      <c r="F19" s="157">
        <v>3713</v>
      </c>
      <c r="G19" s="157">
        <f t="shared" si="3"/>
        <v>1.2139623918832114</v>
      </c>
      <c r="H19" s="157">
        <f t="shared" si="4"/>
        <v>0.6282571912013537</v>
      </c>
      <c r="I19" s="73"/>
    </row>
    <row r="20" spans="1:9" x14ac:dyDescent="0.2">
      <c r="A20" s="77" t="s">
        <v>75</v>
      </c>
      <c r="B20" s="78" t="s">
        <v>76</v>
      </c>
      <c r="C20" s="157">
        <f>917154.67-2494.28</f>
        <v>914660.39</v>
      </c>
      <c r="D20" s="79">
        <v>299432</v>
      </c>
      <c r="E20" s="79">
        <v>541699</v>
      </c>
      <c r="F20" s="157">
        <f>432807.35+287107.1+12580</f>
        <v>732494.45</v>
      </c>
      <c r="G20" s="157">
        <f t="shared" si="3"/>
        <v>80.083762017944167</v>
      </c>
      <c r="H20" s="157">
        <f t="shared" si="4"/>
        <v>135.22167292167791</v>
      </c>
      <c r="I20" s="73"/>
    </row>
    <row r="21" spans="1:9" x14ac:dyDescent="0.2">
      <c r="A21" s="77" t="s">
        <v>66</v>
      </c>
      <c r="B21" s="78" t="s">
        <v>67</v>
      </c>
      <c r="C21" s="145"/>
      <c r="D21" s="79"/>
      <c r="E21" s="79"/>
      <c r="F21" s="157"/>
      <c r="G21" s="157"/>
      <c r="H21" s="157"/>
      <c r="I21" s="73"/>
    </row>
    <row r="22" spans="1:9" x14ac:dyDescent="0.2">
      <c r="A22" s="77" t="s">
        <v>68</v>
      </c>
      <c r="B22" s="78" t="s">
        <v>69</v>
      </c>
      <c r="C22" s="145"/>
      <c r="D22" s="79"/>
      <c r="E22" s="79"/>
      <c r="F22" s="157"/>
      <c r="G22" s="157"/>
      <c r="H22" s="157"/>
      <c r="I22" s="73"/>
    </row>
    <row r="23" spans="1:9" x14ac:dyDescent="0.2">
      <c r="A23" s="77" t="s">
        <v>70</v>
      </c>
      <c r="B23" s="78" t="s">
        <v>71</v>
      </c>
      <c r="C23" s="145"/>
      <c r="D23" s="79"/>
      <c r="E23" s="79">
        <v>92272</v>
      </c>
      <c r="F23" s="157">
        <v>92271.74</v>
      </c>
      <c r="G23" s="157"/>
      <c r="H23" s="157"/>
      <c r="I23" s="73"/>
    </row>
    <row r="24" spans="1:9" x14ac:dyDescent="0.2">
      <c r="A24" s="166" t="s">
        <v>30</v>
      </c>
      <c r="B24" s="167" t="s">
        <v>486</v>
      </c>
      <c r="C24" s="169">
        <f>+C25</f>
        <v>1000</v>
      </c>
      <c r="D24" s="169"/>
      <c r="E24" s="169"/>
      <c r="F24" s="168">
        <f t="shared" ref="F24" si="11">+F25</f>
        <v>0</v>
      </c>
      <c r="G24" s="168">
        <f t="shared" si="3"/>
        <v>0</v>
      </c>
      <c r="H24" s="168"/>
      <c r="I24" s="132"/>
    </row>
    <row r="25" spans="1:9" x14ac:dyDescent="0.2">
      <c r="A25" s="77" t="s">
        <v>32</v>
      </c>
      <c r="B25" s="78" t="s">
        <v>486</v>
      </c>
      <c r="C25" s="145">
        <v>1000</v>
      </c>
      <c r="D25" s="79"/>
      <c r="E25" s="79"/>
      <c r="F25" s="76"/>
      <c r="G25" s="157">
        <f t="shared" si="3"/>
        <v>0</v>
      </c>
      <c r="H25" s="157"/>
      <c r="I25" s="73"/>
    </row>
    <row r="26" spans="1:9" x14ac:dyDescent="0.2">
      <c r="A26" s="166" t="s">
        <v>337</v>
      </c>
      <c r="B26" s="167" t="s">
        <v>487</v>
      </c>
      <c r="C26" s="169">
        <f>+C27</f>
        <v>0</v>
      </c>
      <c r="D26" s="169"/>
      <c r="E26" s="169"/>
      <c r="F26" s="168"/>
      <c r="G26" s="168"/>
      <c r="H26" s="168"/>
      <c r="I26" s="132"/>
    </row>
    <row r="27" spans="1:9" x14ac:dyDescent="0.2">
      <c r="A27" s="77" t="s">
        <v>339</v>
      </c>
      <c r="B27" s="78" t="s">
        <v>487</v>
      </c>
      <c r="C27" s="145"/>
      <c r="D27" s="79"/>
      <c r="E27" s="79"/>
      <c r="F27" s="76"/>
      <c r="G27" s="157"/>
      <c r="H27" s="157"/>
      <c r="I27" s="73"/>
    </row>
    <row r="28" spans="1:9" x14ac:dyDescent="0.2">
      <c r="A28" s="170" t="s">
        <v>72</v>
      </c>
      <c r="B28" s="170" t="s">
        <v>26</v>
      </c>
      <c r="C28" s="172">
        <f>+C29+C32+C34+C36+C42+C44+C46</f>
        <v>10555554.160000002</v>
      </c>
      <c r="D28" s="172">
        <f>+D29+D32+D34+D36+D42+D44+D46</f>
        <v>10075109</v>
      </c>
      <c r="E28" s="172">
        <f>+E29+E32+E34+E36+E42+E44+E46</f>
        <v>11303929</v>
      </c>
      <c r="F28" s="171">
        <f>+F29+F32+F34+F36+F42+F44+F46</f>
        <v>12346781.470000001</v>
      </c>
      <c r="G28" s="171">
        <f t="shared" si="3"/>
        <v>116.96952412776022</v>
      </c>
      <c r="H28" s="171">
        <f t="shared" si="4"/>
        <v>109.22557519602256</v>
      </c>
      <c r="I28" s="67"/>
    </row>
    <row r="29" spans="1:9" x14ac:dyDescent="0.2">
      <c r="A29" s="166" t="s">
        <v>54</v>
      </c>
      <c r="B29" s="167" t="s">
        <v>55</v>
      </c>
      <c r="C29" s="169">
        <f>+C30+C31</f>
        <v>9246209.0800000019</v>
      </c>
      <c r="D29" s="169">
        <f>+D30+D31</f>
        <v>9182508</v>
      </c>
      <c r="E29" s="169">
        <f>+E30+E31</f>
        <v>9944534</v>
      </c>
      <c r="F29" s="168">
        <f>+F30+F31</f>
        <v>10613046</v>
      </c>
      <c r="G29" s="168">
        <f t="shared" si="3"/>
        <v>114.78267372253708</v>
      </c>
      <c r="H29" s="168">
        <f t="shared" si="4"/>
        <v>106.72240649989232</v>
      </c>
      <c r="I29" s="132"/>
    </row>
    <row r="30" spans="1:9" x14ac:dyDescent="0.2">
      <c r="A30" s="77" t="s">
        <v>56</v>
      </c>
      <c r="B30" s="78" t="s">
        <v>55</v>
      </c>
      <c r="C30" s="145">
        <v>9246209.0800000019</v>
      </c>
      <c r="D30" s="79">
        <v>9182508</v>
      </c>
      <c r="E30" s="79">
        <v>9944534</v>
      </c>
      <c r="F30" s="76">
        <v>10613046</v>
      </c>
      <c r="G30" s="157">
        <f t="shared" si="3"/>
        <v>114.78267372253708</v>
      </c>
      <c r="H30" s="157">
        <f t="shared" si="4"/>
        <v>106.72240649989232</v>
      </c>
      <c r="I30" s="73"/>
    </row>
    <row r="31" spans="1:9" x14ac:dyDescent="0.2">
      <c r="A31" s="77" t="s">
        <v>73</v>
      </c>
      <c r="B31" s="78" t="s">
        <v>74</v>
      </c>
      <c r="C31" s="145"/>
      <c r="D31" s="79"/>
      <c r="E31" s="79"/>
      <c r="F31" s="76"/>
      <c r="G31" s="157"/>
      <c r="H31" s="157"/>
      <c r="I31" s="73"/>
    </row>
    <row r="32" spans="1:9" x14ac:dyDescent="0.2">
      <c r="A32" s="166" t="s">
        <v>81</v>
      </c>
      <c r="B32" s="167" t="s">
        <v>485</v>
      </c>
      <c r="C32" s="169">
        <f>+C33</f>
        <v>68407.319999999992</v>
      </c>
      <c r="D32" s="169">
        <f t="shared" ref="D32" si="12">+D33</f>
        <v>44863</v>
      </c>
      <c r="E32" s="169">
        <f t="shared" ref="E32" si="13">+E33</f>
        <v>49825</v>
      </c>
      <c r="F32" s="168">
        <f t="shared" ref="F32" si="14">+F33</f>
        <v>97244.84</v>
      </c>
      <c r="G32" s="168">
        <f t="shared" si="3"/>
        <v>142.15560556969635</v>
      </c>
      <c r="H32" s="168">
        <f t="shared" si="4"/>
        <v>195.17278474661316</v>
      </c>
      <c r="I32" s="132"/>
    </row>
    <row r="33" spans="1:9" x14ac:dyDescent="0.2">
      <c r="A33" s="77" t="s">
        <v>83</v>
      </c>
      <c r="B33" s="78" t="s">
        <v>485</v>
      </c>
      <c r="C33" s="205">
        <v>68407.319999999992</v>
      </c>
      <c r="D33" s="145">
        <v>44863</v>
      </c>
      <c r="E33" s="145">
        <v>49825</v>
      </c>
      <c r="F33" s="76">
        <f>133569.47+13675.37-50000</f>
        <v>97244.84</v>
      </c>
      <c r="G33" s="157">
        <f t="shared" si="3"/>
        <v>142.15560556969635</v>
      </c>
      <c r="H33" s="157">
        <f t="shared" si="4"/>
        <v>195.17278474661316</v>
      </c>
      <c r="I33" s="73"/>
    </row>
    <row r="34" spans="1:9" x14ac:dyDescent="0.2">
      <c r="A34" s="166" t="s">
        <v>57</v>
      </c>
      <c r="B34" s="167" t="s">
        <v>58</v>
      </c>
      <c r="C34" s="169">
        <f>+C35</f>
        <v>327101.33000000007</v>
      </c>
      <c r="D34" s="169">
        <f t="shared" ref="D34" si="15">+D35</f>
        <v>246744</v>
      </c>
      <c r="E34" s="169">
        <f t="shared" ref="E34" si="16">+E35</f>
        <v>319620</v>
      </c>
      <c r="F34" s="168">
        <f t="shared" ref="F34" si="17">+F35</f>
        <v>548196.57999999996</v>
      </c>
      <c r="G34" s="168">
        <f t="shared" si="3"/>
        <v>167.59228096076521</v>
      </c>
      <c r="H34" s="168">
        <f t="shared" si="4"/>
        <v>171.51510543770726</v>
      </c>
      <c r="I34" s="132"/>
    </row>
    <row r="35" spans="1:9" x14ac:dyDescent="0.2">
      <c r="A35" s="77" t="s">
        <v>60</v>
      </c>
      <c r="B35" s="78" t="s">
        <v>61</v>
      </c>
      <c r="C35" s="145">
        <v>327101.33000000007</v>
      </c>
      <c r="D35" s="79">
        <v>246744</v>
      </c>
      <c r="E35" s="79">
        <v>319620</v>
      </c>
      <c r="F35" s="76">
        <f>612816.1-64619.52</f>
        <v>548196.57999999996</v>
      </c>
      <c r="G35" s="157">
        <f t="shared" si="3"/>
        <v>167.59228096076521</v>
      </c>
      <c r="H35" s="157">
        <f t="shared" si="4"/>
        <v>171.51510543770726</v>
      </c>
      <c r="I35" s="73"/>
    </row>
    <row r="36" spans="1:9" x14ac:dyDescent="0.2">
      <c r="A36" s="166" t="s">
        <v>62</v>
      </c>
      <c r="B36" s="167" t="s">
        <v>63</v>
      </c>
      <c r="C36" s="169">
        <f>SUM(C37:C41)</f>
        <v>913836.43</v>
      </c>
      <c r="D36" s="169">
        <f>SUM(D37:D41)</f>
        <v>600994</v>
      </c>
      <c r="E36" s="169">
        <f>SUM(E37:E41)</f>
        <v>989950</v>
      </c>
      <c r="F36" s="168">
        <f>SUM(F37:F41)</f>
        <v>1088294.05</v>
      </c>
      <c r="G36" s="168">
        <f t="shared" si="3"/>
        <v>119.09068343882943</v>
      </c>
      <c r="H36" s="168">
        <f t="shared" si="4"/>
        <v>109.93424415374515</v>
      </c>
      <c r="I36" s="132"/>
    </row>
    <row r="37" spans="1:9" x14ac:dyDescent="0.2">
      <c r="A37" s="77" t="s">
        <v>64</v>
      </c>
      <c r="B37" s="78" t="s">
        <v>65</v>
      </c>
      <c r="C37" s="205">
        <v>363628.03</v>
      </c>
      <c r="D37" s="79">
        <v>385100</v>
      </c>
      <c r="E37" s="79">
        <v>365645</v>
      </c>
      <c r="F37" s="76">
        <v>319498.19</v>
      </c>
      <c r="G37" s="157">
        <f t="shared" si="3"/>
        <v>87.864015873583782</v>
      </c>
      <c r="H37" s="157">
        <f t="shared" si="4"/>
        <v>87.37934061726537</v>
      </c>
      <c r="I37" s="73"/>
    </row>
    <row r="38" spans="1:9" x14ac:dyDescent="0.2">
      <c r="A38" s="77" t="s">
        <v>75</v>
      </c>
      <c r="B38" s="78" t="s">
        <v>76</v>
      </c>
      <c r="C38" s="205">
        <v>550208.4</v>
      </c>
      <c r="D38" s="79">
        <v>215894</v>
      </c>
      <c r="E38" s="79">
        <v>532033</v>
      </c>
      <c r="F38" s="76">
        <v>719290.63</v>
      </c>
      <c r="G38" s="157">
        <f t="shared" si="3"/>
        <v>130.73057954040686</v>
      </c>
      <c r="H38" s="157">
        <f t="shared" si="4"/>
        <v>135.19661938263226</v>
      </c>
      <c r="I38" s="73"/>
    </row>
    <row r="39" spans="1:9" x14ac:dyDescent="0.2">
      <c r="A39" s="77" t="s">
        <v>66</v>
      </c>
      <c r="B39" s="78" t="s">
        <v>67</v>
      </c>
      <c r="C39" s="145"/>
      <c r="D39" s="79"/>
      <c r="E39" s="79"/>
      <c r="F39" s="76"/>
      <c r="G39" s="157"/>
      <c r="H39" s="157"/>
      <c r="I39" s="73"/>
    </row>
    <row r="40" spans="1:9" x14ac:dyDescent="0.2">
      <c r="A40" s="77" t="s">
        <v>68</v>
      </c>
      <c r="B40" s="78" t="s">
        <v>69</v>
      </c>
      <c r="C40" s="145"/>
      <c r="D40" s="79"/>
      <c r="E40" s="79">
        <v>92272</v>
      </c>
      <c r="F40" s="76">
        <v>49505.23</v>
      </c>
      <c r="G40" s="157"/>
      <c r="H40" s="157"/>
      <c r="I40" s="73"/>
    </row>
    <row r="41" spans="1:9" x14ac:dyDescent="0.2">
      <c r="A41" s="77" t="s">
        <v>70</v>
      </c>
      <c r="B41" s="78" t="s">
        <v>71</v>
      </c>
      <c r="C41" s="145"/>
      <c r="D41" s="79"/>
      <c r="E41" s="79"/>
      <c r="F41" s="76"/>
      <c r="G41" s="157"/>
      <c r="H41" s="157"/>
      <c r="I41" s="73"/>
    </row>
    <row r="42" spans="1:9" x14ac:dyDescent="0.2">
      <c r="A42" s="166" t="s">
        <v>30</v>
      </c>
      <c r="B42" s="167" t="s">
        <v>486</v>
      </c>
      <c r="C42" s="169"/>
      <c r="D42" s="169"/>
      <c r="E42" s="169"/>
      <c r="F42" s="168"/>
      <c r="G42" s="168"/>
      <c r="H42" s="168"/>
      <c r="I42" s="132"/>
    </row>
    <row r="43" spans="1:9" x14ac:dyDescent="0.2">
      <c r="A43" s="77" t="s">
        <v>32</v>
      </c>
      <c r="B43" s="78" t="s">
        <v>486</v>
      </c>
      <c r="C43" s="145"/>
      <c r="D43" s="79"/>
      <c r="E43" s="79"/>
      <c r="F43" s="76"/>
      <c r="G43" s="157"/>
      <c r="H43" s="157"/>
      <c r="I43" s="73"/>
    </row>
    <row r="44" spans="1:9" x14ac:dyDescent="0.2">
      <c r="A44" s="166" t="s">
        <v>337</v>
      </c>
      <c r="B44" s="167" t="s">
        <v>487</v>
      </c>
      <c r="C44" s="169"/>
      <c r="D44" s="169"/>
      <c r="E44" s="169"/>
      <c r="F44" s="168"/>
      <c r="G44" s="168"/>
      <c r="H44" s="168"/>
      <c r="I44" s="132"/>
    </row>
    <row r="45" spans="1:9" x14ac:dyDescent="0.2">
      <c r="A45" s="77" t="s">
        <v>339</v>
      </c>
      <c r="B45" s="78" t="s">
        <v>487</v>
      </c>
      <c r="C45" s="145"/>
      <c r="D45" s="79"/>
      <c r="E45" s="79"/>
      <c r="F45" s="76"/>
      <c r="G45" s="157"/>
      <c r="H45" s="157"/>
      <c r="I45" s="73"/>
    </row>
    <row r="46" spans="1:9" x14ac:dyDescent="0.2">
      <c r="A46" s="166" t="s">
        <v>77</v>
      </c>
      <c r="B46" s="167" t="s">
        <v>78</v>
      </c>
      <c r="C46" s="169"/>
      <c r="D46" s="169"/>
      <c r="E46" s="169"/>
      <c r="F46" s="168"/>
      <c r="G46" s="168"/>
      <c r="H46" s="168"/>
      <c r="I46" s="132"/>
    </row>
    <row r="47" spans="1:9" x14ac:dyDescent="0.2">
      <c r="A47" s="77" t="s">
        <v>79</v>
      </c>
      <c r="B47" s="78" t="s">
        <v>78</v>
      </c>
      <c r="C47" s="157"/>
      <c r="D47" s="76"/>
      <c r="E47" s="79"/>
      <c r="F47" s="76"/>
      <c r="G47" s="157"/>
      <c r="H47" s="157"/>
      <c r="I47" s="73"/>
    </row>
  </sheetData>
  <protectedRanges>
    <protectedRange algorithmName="SHA-512" hashValue="R8frfBQ/MhInQYm+jLEgMwgPwCkrGPIUaxyIFLRSCn/+fIsUU6bmJDax/r7gTh2PEAEvgODYwg0rRRjqSM/oww==" saltValue="tbZzHO5lCNHCDH5y3XGZag==" spinCount="100000" sqref="F15" name="Range1_1"/>
    <protectedRange algorithmName="SHA-512" hashValue="R8frfBQ/MhInQYm+jLEgMwgPwCkrGPIUaxyIFLRSCn/+fIsUU6bmJDax/r7gTh2PEAEvgODYwg0rRRjqSM/oww==" saltValue="tbZzHO5lCNHCDH5y3XGZag==" spinCount="100000" sqref="F17" name="Range1_2"/>
    <protectedRange algorithmName="SHA-512" hashValue="R8frfBQ/MhInQYm+jLEgMwgPwCkrGPIUaxyIFLRSCn/+fIsUU6bmJDax/r7gTh2PEAEvgODYwg0rRRjqSM/oww==" saltValue="tbZzHO5lCNHCDH5y3XGZag==" spinCount="100000" sqref="F19" name="Range1_4"/>
  </protectedRanges>
  <mergeCells count="4">
    <mergeCell ref="A2:I2"/>
    <mergeCell ref="A8:B8"/>
    <mergeCell ref="A7:B7"/>
    <mergeCell ref="A5:H5"/>
  </mergeCell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44"/>
  <sheetViews>
    <sheetView topLeftCell="A4" zoomScale="90" zoomScaleNormal="90" workbookViewId="0">
      <selection activeCell="H14" sqref="H14"/>
    </sheetView>
  </sheetViews>
  <sheetFormatPr defaultRowHeight="12.75" x14ac:dyDescent="0.2"/>
  <cols>
    <col min="1" max="1" width="12" style="31" customWidth="1"/>
    <col min="2" max="2" width="33.42578125" style="34" customWidth="1"/>
    <col min="3" max="3" width="16.42578125" style="35" customWidth="1"/>
    <col min="4" max="5" width="17.7109375" style="36" bestFit="1" customWidth="1"/>
    <col min="6" max="6" width="17" style="35" bestFit="1" customWidth="1"/>
    <col min="7" max="8" width="12.5703125" style="35" customWidth="1"/>
    <col min="9" max="9" width="15.42578125" style="31" bestFit="1" customWidth="1"/>
    <col min="10" max="10" width="9.42578125" style="31" bestFit="1" customWidth="1"/>
    <col min="11" max="11" width="15.42578125" style="31" bestFit="1" customWidth="1"/>
    <col min="12" max="12" width="9.42578125" style="31" bestFit="1" customWidth="1"/>
    <col min="13" max="256" width="9.140625" style="31"/>
    <col min="257" max="257" width="19" style="31" customWidth="1"/>
    <col min="258" max="258" width="57.5703125" style="31" customWidth="1"/>
    <col min="259" max="259" width="16.42578125" style="31" customWidth="1"/>
    <col min="260" max="261" width="17.7109375" style="31" bestFit="1" customWidth="1"/>
    <col min="262" max="262" width="15.7109375" style="31" customWidth="1"/>
    <col min="263" max="263" width="15.7109375" style="31" bestFit="1" customWidth="1"/>
    <col min="264" max="264" width="19.7109375" style="31" customWidth="1"/>
    <col min="265" max="265" width="15.42578125" style="31" bestFit="1" customWidth="1"/>
    <col min="266" max="266" width="9.42578125" style="31" bestFit="1" customWidth="1"/>
    <col min="267" max="267" width="15.42578125" style="31" bestFit="1" customWidth="1"/>
    <col min="268" max="268" width="9.42578125" style="31" bestFit="1" customWidth="1"/>
    <col min="269" max="512" width="9.140625" style="31"/>
    <col min="513" max="513" width="19" style="31" customWidth="1"/>
    <col min="514" max="514" width="57.5703125" style="31" customWidth="1"/>
    <col min="515" max="515" width="16.42578125" style="31" customWidth="1"/>
    <col min="516" max="517" width="17.7109375" style="31" bestFit="1" customWidth="1"/>
    <col min="518" max="518" width="15.7109375" style="31" customWidth="1"/>
    <col min="519" max="519" width="15.7109375" style="31" bestFit="1" customWidth="1"/>
    <col min="520" max="520" width="19.7109375" style="31" customWidth="1"/>
    <col min="521" max="521" width="15.42578125" style="31" bestFit="1" customWidth="1"/>
    <col min="522" max="522" width="9.42578125" style="31" bestFit="1" customWidth="1"/>
    <col min="523" max="523" width="15.42578125" style="31" bestFit="1" customWidth="1"/>
    <col min="524" max="524" width="9.42578125" style="31" bestFit="1" customWidth="1"/>
    <col min="525" max="768" width="9.140625" style="31"/>
    <col min="769" max="769" width="19" style="31" customWidth="1"/>
    <col min="770" max="770" width="57.5703125" style="31" customWidth="1"/>
    <col min="771" max="771" width="16.42578125" style="31" customWidth="1"/>
    <col min="772" max="773" width="17.7109375" style="31" bestFit="1" customWidth="1"/>
    <col min="774" max="774" width="15.7109375" style="31" customWidth="1"/>
    <col min="775" max="775" width="15.7109375" style="31" bestFit="1" customWidth="1"/>
    <col min="776" max="776" width="19.7109375" style="31" customWidth="1"/>
    <col min="777" max="777" width="15.42578125" style="31" bestFit="1" customWidth="1"/>
    <col min="778" max="778" width="9.42578125" style="31" bestFit="1" customWidth="1"/>
    <col min="779" max="779" width="15.42578125" style="31" bestFit="1" customWidth="1"/>
    <col min="780" max="780" width="9.42578125" style="31" bestFit="1" customWidth="1"/>
    <col min="781" max="1024" width="9.140625" style="31"/>
    <col min="1025" max="1025" width="19" style="31" customWidth="1"/>
    <col min="1026" max="1026" width="57.5703125" style="31" customWidth="1"/>
    <col min="1027" max="1027" width="16.42578125" style="31" customWidth="1"/>
    <col min="1028" max="1029" width="17.7109375" style="31" bestFit="1" customWidth="1"/>
    <col min="1030" max="1030" width="15.7109375" style="31" customWidth="1"/>
    <col min="1031" max="1031" width="15.7109375" style="31" bestFit="1" customWidth="1"/>
    <col min="1032" max="1032" width="19.7109375" style="31" customWidth="1"/>
    <col min="1033" max="1033" width="15.42578125" style="31" bestFit="1" customWidth="1"/>
    <col min="1034" max="1034" width="9.42578125" style="31" bestFit="1" customWidth="1"/>
    <col min="1035" max="1035" width="15.42578125" style="31" bestFit="1" customWidth="1"/>
    <col min="1036" max="1036" width="9.42578125" style="31" bestFit="1" customWidth="1"/>
    <col min="1037" max="1280" width="9.140625" style="31"/>
    <col min="1281" max="1281" width="19" style="31" customWidth="1"/>
    <col min="1282" max="1282" width="57.5703125" style="31" customWidth="1"/>
    <col min="1283" max="1283" width="16.42578125" style="31" customWidth="1"/>
    <col min="1284" max="1285" width="17.7109375" style="31" bestFit="1" customWidth="1"/>
    <col min="1286" max="1286" width="15.7109375" style="31" customWidth="1"/>
    <col min="1287" max="1287" width="15.7109375" style="31" bestFit="1" customWidth="1"/>
    <col min="1288" max="1288" width="19.7109375" style="31" customWidth="1"/>
    <col min="1289" max="1289" width="15.42578125" style="31" bestFit="1" customWidth="1"/>
    <col min="1290" max="1290" width="9.42578125" style="31" bestFit="1" customWidth="1"/>
    <col min="1291" max="1291" width="15.42578125" style="31" bestFit="1" customWidth="1"/>
    <col min="1292" max="1292" width="9.42578125" style="31" bestFit="1" customWidth="1"/>
    <col min="1293" max="1536" width="9.140625" style="31"/>
    <col min="1537" max="1537" width="19" style="31" customWidth="1"/>
    <col min="1538" max="1538" width="57.5703125" style="31" customWidth="1"/>
    <col min="1539" max="1539" width="16.42578125" style="31" customWidth="1"/>
    <col min="1540" max="1541" width="17.7109375" style="31" bestFit="1" customWidth="1"/>
    <col min="1542" max="1542" width="15.7109375" style="31" customWidth="1"/>
    <col min="1543" max="1543" width="15.7109375" style="31" bestFit="1" customWidth="1"/>
    <col min="1544" max="1544" width="19.7109375" style="31" customWidth="1"/>
    <col min="1545" max="1545" width="15.42578125" style="31" bestFit="1" customWidth="1"/>
    <col min="1546" max="1546" width="9.42578125" style="31" bestFit="1" customWidth="1"/>
    <col min="1547" max="1547" width="15.42578125" style="31" bestFit="1" customWidth="1"/>
    <col min="1548" max="1548" width="9.42578125" style="31" bestFit="1" customWidth="1"/>
    <col min="1549" max="1792" width="9.140625" style="31"/>
    <col min="1793" max="1793" width="19" style="31" customWidth="1"/>
    <col min="1794" max="1794" width="57.5703125" style="31" customWidth="1"/>
    <col min="1795" max="1795" width="16.42578125" style="31" customWidth="1"/>
    <col min="1796" max="1797" width="17.7109375" style="31" bestFit="1" customWidth="1"/>
    <col min="1798" max="1798" width="15.7109375" style="31" customWidth="1"/>
    <col min="1799" max="1799" width="15.7109375" style="31" bestFit="1" customWidth="1"/>
    <col min="1800" max="1800" width="19.7109375" style="31" customWidth="1"/>
    <col min="1801" max="1801" width="15.42578125" style="31" bestFit="1" customWidth="1"/>
    <col min="1802" max="1802" width="9.42578125" style="31" bestFit="1" customWidth="1"/>
    <col min="1803" max="1803" width="15.42578125" style="31" bestFit="1" customWidth="1"/>
    <col min="1804" max="1804" width="9.42578125" style="31" bestFit="1" customWidth="1"/>
    <col min="1805" max="2048" width="9.140625" style="31"/>
    <col min="2049" max="2049" width="19" style="31" customWidth="1"/>
    <col min="2050" max="2050" width="57.5703125" style="31" customWidth="1"/>
    <col min="2051" max="2051" width="16.42578125" style="31" customWidth="1"/>
    <col min="2052" max="2053" width="17.7109375" style="31" bestFit="1" customWidth="1"/>
    <col min="2054" max="2054" width="15.7109375" style="31" customWidth="1"/>
    <col min="2055" max="2055" width="15.7109375" style="31" bestFit="1" customWidth="1"/>
    <col min="2056" max="2056" width="19.7109375" style="31" customWidth="1"/>
    <col min="2057" max="2057" width="15.42578125" style="31" bestFit="1" customWidth="1"/>
    <col min="2058" max="2058" width="9.42578125" style="31" bestFit="1" customWidth="1"/>
    <col min="2059" max="2059" width="15.42578125" style="31" bestFit="1" customWidth="1"/>
    <col min="2060" max="2060" width="9.42578125" style="31" bestFit="1" customWidth="1"/>
    <col min="2061" max="2304" width="9.140625" style="31"/>
    <col min="2305" max="2305" width="19" style="31" customWidth="1"/>
    <col min="2306" max="2306" width="57.5703125" style="31" customWidth="1"/>
    <col min="2307" max="2307" width="16.42578125" style="31" customWidth="1"/>
    <col min="2308" max="2309" width="17.7109375" style="31" bestFit="1" customWidth="1"/>
    <col min="2310" max="2310" width="15.7109375" style="31" customWidth="1"/>
    <col min="2311" max="2311" width="15.7109375" style="31" bestFit="1" customWidth="1"/>
    <col min="2312" max="2312" width="19.7109375" style="31" customWidth="1"/>
    <col min="2313" max="2313" width="15.42578125" style="31" bestFit="1" customWidth="1"/>
    <col min="2314" max="2314" width="9.42578125" style="31" bestFit="1" customWidth="1"/>
    <col min="2315" max="2315" width="15.42578125" style="31" bestFit="1" customWidth="1"/>
    <col min="2316" max="2316" width="9.42578125" style="31" bestFit="1" customWidth="1"/>
    <col min="2317" max="2560" width="9.140625" style="31"/>
    <col min="2561" max="2561" width="19" style="31" customWidth="1"/>
    <col min="2562" max="2562" width="57.5703125" style="31" customWidth="1"/>
    <col min="2563" max="2563" width="16.42578125" style="31" customWidth="1"/>
    <col min="2564" max="2565" width="17.7109375" style="31" bestFit="1" customWidth="1"/>
    <col min="2566" max="2566" width="15.7109375" style="31" customWidth="1"/>
    <col min="2567" max="2567" width="15.7109375" style="31" bestFit="1" customWidth="1"/>
    <col min="2568" max="2568" width="19.7109375" style="31" customWidth="1"/>
    <col min="2569" max="2569" width="15.42578125" style="31" bestFit="1" customWidth="1"/>
    <col min="2570" max="2570" width="9.42578125" style="31" bestFit="1" customWidth="1"/>
    <col min="2571" max="2571" width="15.42578125" style="31" bestFit="1" customWidth="1"/>
    <col min="2572" max="2572" width="9.42578125" style="31" bestFit="1" customWidth="1"/>
    <col min="2573" max="2816" width="9.140625" style="31"/>
    <col min="2817" max="2817" width="19" style="31" customWidth="1"/>
    <col min="2818" max="2818" width="57.5703125" style="31" customWidth="1"/>
    <col min="2819" max="2819" width="16.42578125" style="31" customWidth="1"/>
    <col min="2820" max="2821" width="17.7109375" style="31" bestFit="1" customWidth="1"/>
    <col min="2822" max="2822" width="15.7109375" style="31" customWidth="1"/>
    <col min="2823" max="2823" width="15.7109375" style="31" bestFit="1" customWidth="1"/>
    <col min="2824" max="2824" width="19.7109375" style="31" customWidth="1"/>
    <col min="2825" max="2825" width="15.42578125" style="31" bestFit="1" customWidth="1"/>
    <col min="2826" max="2826" width="9.42578125" style="31" bestFit="1" customWidth="1"/>
    <col min="2827" max="2827" width="15.42578125" style="31" bestFit="1" customWidth="1"/>
    <col min="2828" max="2828" width="9.42578125" style="31" bestFit="1" customWidth="1"/>
    <col min="2829" max="3072" width="9.140625" style="31"/>
    <col min="3073" max="3073" width="19" style="31" customWidth="1"/>
    <col min="3074" max="3074" width="57.5703125" style="31" customWidth="1"/>
    <col min="3075" max="3075" width="16.42578125" style="31" customWidth="1"/>
    <col min="3076" max="3077" width="17.7109375" style="31" bestFit="1" customWidth="1"/>
    <col min="3078" max="3078" width="15.7109375" style="31" customWidth="1"/>
    <col min="3079" max="3079" width="15.7109375" style="31" bestFit="1" customWidth="1"/>
    <col min="3080" max="3080" width="19.7109375" style="31" customWidth="1"/>
    <col min="3081" max="3081" width="15.42578125" style="31" bestFit="1" customWidth="1"/>
    <col min="3082" max="3082" width="9.42578125" style="31" bestFit="1" customWidth="1"/>
    <col min="3083" max="3083" width="15.42578125" style="31" bestFit="1" customWidth="1"/>
    <col min="3084" max="3084" width="9.42578125" style="31" bestFit="1" customWidth="1"/>
    <col min="3085" max="3328" width="9.140625" style="31"/>
    <col min="3329" max="3329" width="19" style="31" customWidth="1"/>
    <col min="3330" max="3330" width="57.5703125" style="31" customWidth="1"/>
    <col min="3331" max="3331" width="16.42578125" style="31" customWidth="1"/>
    <col min="3332" max="3333" width="17.7109375" style="31" bestFit="1" customWidth="1"/>
    <col min="3334" max="3334" width="15.7109375" style="31" customWidth="1"/>
    <col min="3335" max="3335" width="15.7109375" style="31" bestFit="1" customWidth="1"/>
    <col min="3336" max="3336" width="19.7109375" style="31" customWidth="1"/>
    <col min="3337" max="3337" width="15.42578125" style="31" bestFit="1" customWidth="1"/>
    <col min="3338" max="3338" width="9.42578125" style="31" bestFit="1" customWidth="1"/>
    <col min="3339" max="3339" width="15.42578125" style="31" bestFit="1" customWidth="1"/>
    <col min="3340" max="3340" width="9.42578125" style="31" bestFit="1" customWidth="1"/>
    <col min="3341" max="3584" width="9.140625" style="31"/>
    <col min="3585" max="3585" width="19" style="31" customWidth="1"/>
    <col min="3586" max="3586" width="57.5703125" style="31" customWidth="1"/>
    <col min="3587" max="3587" width="16.42578125" style="31" customWidth="1"/>
    <col min="3588" max="3589" width="17.7109375" style="31" bestFit="1" customWidth="1"/>
    <col min="3590" max="3590" width="15.7109375" style="31" customWidth="1"/>
    <col min="3591" max="3591" width="15.7109375" style="31" bestFit="1" customWidth="1"/>
    <col min="3592" max="3592" width="19.7109375" style="31" customWidth="1"/>
    <col min="3593" max="3593" width="15.42578125" style="31" bestFit="1" customWidth="1"/>
    <col min="3594" max="3594" width="9.42578125" style="31" bestFit="1" customWidth="1"/>
    <col min="3595" max="3595" width="15.42578125" style="31" bestFit="1" customWidth="1"/>
    <col min="3596" max="3596" width="9.42578125" style="31" bestFit="1" customWidth="1"/>
    <col min="3597" max="3840" width="9.140625" style="31"/>
    <col min="3841" max="3841" width="19" style="31" customWidth="1"/>
    <col min="3842" max="3842" width="57.5703125" style="31" customWidth="1"/>
    <col min="3843" max="3843" width="16.42578125" style="31" customWidth="1"/>
    <col min="3844" max="3845" width="17.7109375" style="31" bestFit="1" customWidth="1"/>
    <col min="3846" max="3846" width="15.7109375" style="31" customWidth="1"/>
    <col min="3847" max="3847" width="15.7109375" style="31" bestFit="1" customWidth="1"/>
    <col min="3848" max="3848" width="19.7109375" style="31" customWidth="1"/>
    <col min="3849" max="3849" width="15.42578125" style="31" bestFit="1" customWidth="1"/>
    <col min="3850" max="3850" width="9.42578125" style="31" bestFit="1" customWidth="1"/>
    <col min="3851" max="3851" width="15.42578125" style="31" bestFit="1" customWidth="1"/>
    <col min="3852" max="3852" width="9.42578125" style="31" bestFit="1" customWidth="1"/>
    <col min="3853" max="4096" width="9.140625" style="31"/>
    <col min="4097" max="4097" width="19" style="31" customWidth="1"/>
    <col min="4098" max="4098" width="57.5703125" style="31" customWidth="1"/>
    <col min="4099" max="4099" width="16.42578125" style="31" customWidth="1"/>
    <col min="4100" max="4101" width="17.7109375" style="31" bestFit="1" customWidth="1"/>
    <col min="4102" max="4102" width="15.7109375" style="31" customWidth="1"/>
    <col min="4103" max="4103" width="15.7109375" style="31" bestFit="1" customWidth="1"/>
    <col min="4104" max="4104" width="19.7109375" style="31" customWidth="1"/>
    <col min="4105" max="4105" width="15.42578125" style="31" bestFit="1" customWidth="1"/>
    <col min="4106" max="4106" width="9.42578125" style="31" bestFit="1" customWidth="1"/>
    <col min="4107" max="4107" width="15.42578125" style="31" bestFit="1" customWidth="1"/>
    <col min="4108" max="4108" width="9.42578125" style="31" bestFit="1" customWidth="1"/>
    <col min="4109" max="4352" width="9.140625" style="31"/>
    <col min="4353" max="4353" width="19" style="31" customWidth="1"/>
    <col min="4354" max="4354" width="57.5703125" style="31" customWidth="1"/>
    <col min="4355" max="4355" width="16.42578125" style="31" customWidth="1"/>
    <col min="4356" max="4357" width="17.7109375" style="31" bestFit="1" customWidth="1"/>
    <col min="4358" max="4358" width="15.7109375" style="31" customWidth="1"/>
    <col min="4359" max="4359" width="15.7109375" style="31" bestFit="1" customWidth="1"/>
    <col min="4360" max="4360" width="19.7109375" style="31" customWidth="1"/>
    <col min="4361" max="4361" width="15.42578125" style="31" bestFit="1" customWidth="1"/>
    <col min="4362" max="4362" width="9.42578125" style="31" bestFit="1" customWidth="1"/>
    <col min="4363" max="4363" width="15.42578125" style="31" bestFit="1" customWidth="1"/>
    <col min="4364" max="4364" width="9.42578125" style="31" bestFit="1" customWidth="1"/>
    <col min="4365" max="4608" width="9.140625" style="31"/>
    <col min="4609" max="4609" width="19" style="31" customWidth="1"/>
    <col min="4610" max="4610" width="57.5703125" style="31" customWidth="1"/>
    <col min="4611" max="4611" width="16.42578125" style="31" customWidth="1"/>
    <col min="4612" max="4613" width="17.7109375" style="31" bestFit="1" customWidth="1"/>
    <col min="4614" max="4614" width="15.7109375" style="31" customWidth="1"/>
    <col min="4615" max="4615" width="15.7109375" style="31" bestFit="1" customWidth="1"/>
    <col min="4616" max="4616" width="19.7109375" style="31" customWidth="1"/>
    <col min="4617" max="4617" width="15.42578125" style="31" bestFit="1" customWidth="1"/>
    <col min="4618" max="4618" width="9.42578125" style="31" bestFit="1" customWidth="1"/>
    <col min="4619" max="4619" width="15.42578125" style="31" bestFit="1" customWidth="1"/>
    <col min="4620" max="4620" width="9.42578125" style="31" bestFit="1" customWidth="1"/>
    <col min="4621" max="4864" width="9.140625" style="31"/>
    <col min="4865" max="4865" width="19" style="31" customWidth="1"/>
    <col min="4866" max="4866" width="57.5703125" style="31" customWidth="1"/>
    <col min="4867" max="4867" width="16.42578125" style="31" customWidth="1"/>
    <col min="4868" max="4869" width="17.7109375" style="31" bestFit="1" customWidth="1"/>
    <col min="4870" max="4870" width="15.7109375" style="31" customWidth="1"/>
    <col min="4871" max="4871" width="15.7109375" style="31" bestFit="1" customWidth="1"/>
    <col min="4872" max="4872" width="19.7109375" style="31" customWidth="1"/>
    <col min="4873" max="4873" width="15.42578125" style="31" bestFit="1" customWidth="1"/>
    <col min="4874" max="4874" width="9.42578125" style="31" bestFit="1" customWidth="1"/>
    <col min="4875" max="4875" width="15.42578125" style="31" bestFit="1" customWidth="1"/>
    <col min="4876" max="4876" width="9.42578125" style="31" bestFit="1" customWidth="1"/>
    <col min="4877" max="5120" width="9.140625" style="31"/>
    <col min="5121" max="5121" width="19" style="31" customWidth="1"/>
    <col min="5122" max="5122" width="57.5703125" style="31" customWidth="1"/>
    <col min="5123" max="5123" width="16.42578125" style="31" customWidth="1"/>
    <col min="5124" max="5125" width="17.7109375" style="31" bestFit="1" customWidth="1"/>
    <col min="5126" max="5126" width="15.7109375" style="31" customWidth="1"/>
    <col min="5127" max="5127" width="15.7109375" style="31" bestFit="1" customWidth="1"/>
    <col min="5128" max="5128" width="19.7109375" style="31" customWidth="1"/>
    <col min="5129" max="5129" width="15.42578125" style="31" bestFit="1" customWidth="1"/>
    <col min="5130" max="5130" width="9.42578125" style="31" bestFit="1" customWidth="1"/>
    <col min="5131" max="5131" width="15.42578125" style="31" bestFit="1" customWidth="1"/>
    <col min="5132" max="5132" width="9.42578125" style="31" bestFit="1" customWidth="1"/>
    <col min="5133" max="5376" width="9.140625" style="31"/>
    <col min="5377" max="5377" width="19" style="31" customWidth="1"/>
    <col min="5378" max="5378" width="57.5703125" style="31" customWidth="1"/>
    <col min="5379" max="5379" width="16.42578125" style="31" customWidth="1"/>
    <col min="5380" max="5381" width="17.7109375" style="31" bestFit="1" customWidth="1"/>
    <col min="5382" max="5382" width="15.7109375" style="31" customWidth="1"/>
    <col min="5383" max="5383" width="15.7109375" style="31" bestFit="1" customWidth="1"/>
    <col min="5384" max="5384" width="19.7109375" style="31" customWidth="1"/>
    <col min="5385" max="5385" width="15.42578125" style="31" bestFit="1" customWidth="1"/>
    <col min="5386" max="5386" width="9.42578125" style="31" bestFit="1" customWidth="1"/>
    <col min="5387" max="5387" width="15.42578125" style="31" bestFit="1" customWidth="1"/>
    <col min="5388" max="5388" width="9.42578125" style="31" bestFit="1" customWidth="1"/>
    <col min="5389" max="5632" width="9.140625" style="31"/>
    <col min="5633" max="5633" width="19" style="31" customWidth="1"/>
    <col min="5634" max="5634" width="57.5703125" style="31" customWidth="1"/>
    <col min="5635" max="5635" width="16.42578125" style="31" customWidth="1"/>
    <col min="5636" max="5637" width="17.7109375" style="31" bestFit="1" customWidth="1"/>
    <col min="5638" max="5638" width="15.7109375" style="31" customWidth="1"/>
    <col min="5639" max="5639" width="15.7109375" style="31" bestFit="1" customWidth="1"/>
    <col min="5640" max="5640" width="19.7109375" style="31" customWidth="1"/>
    <col min="5641" max="5641" width="15.42578125" style="31" bestFit="1" customWidth="1"/>
    <col min="5642" max="5642" width="9.42578125" style="31" bestFit="1" customWidth="1"/>
    <col min="5643" max="5643" width="15.42578125" style="31" bestFit="1" customWidth="1"/>
    <col min="5644" max="5644" width="9.42578125" style="31" bestFit="1" customWidth="1"/>
    <col min="5645" max="5888" width="9.140625" style="31"/>
    <col min="5889" max="5889" width="19" style="31" customWidth="1"/>
    <col min="5890" max="5890" width="57.5703125" style="31" customWidth="1"/>
    <col min="5891" max="5891" width="16.42578125" style="31" customWidth="1"/>
    <col min="5892" max="5893" width="17.7109375" style="31" bestFit="1" customWidth="1"/>
    <col min="5894" max="5894" width="15.7109375" style="31" customWidth="1"/>
    <col min="5895" max="5895" width="15.7109375" style="31" bestFit="1" customWidth="1"/>
    <col min="5896" max="5896" width="19.7109375" style="31" customWidth="1"/>
    <col min="5897" max="5897" width="15.42578125" style="31" bestFit="1" customWidth="1"/>
    <col min="5898" max="5898" width="9.42578125" style="31" bestFit="1" customWidth="1"/>
    <col min="5899" max="5899" width="15.42578125" style="31" bestFit="1" customWidth="1"/>
    <col min="5900" max="5900" width="9.42578125" style="31" bestFit="1" customWidth="1"/>
    <col min="5901" max="6144" width="9.140625" style="31"/>
    <col min="6145" max="6145" width="19" style="31" customWidth="1"/>
    <col min="6146" max="6146" width="57.5703125" style="31" customWidth="1"/>
    <col min="6147" max="6147" width="16.42578125" style="31" customWidth="1"/>
    <col min="6148" max="6149" width="17.7109375" style="31" bestFit="1" customWidth="1"/>
    <col min="6150" max="6150" width="15.7109375" style="31" customWidth="1"/>
    <col min="6151" max="6151" width="15.7109375" style="31" bestFit="1" customWidth="1"/>
    <col min="6152" max="6152" width="19.7109375" style="31" customWidth="1"/>
    <col min="6153" max="6153" width="15.42578125" style="31" bestFit="1" customWidth="1"/>
    <col min="6154" max="6154" width="9.42578125" style="31" bestFit="1" customWidth="1"/>
    <col min="6155" max="6155" width="15.42578125" style="31" bestFit="1" customWidth="1"/>
    <col min="6156" max="6156" width="9.42578125" style="31" bestFit="1" customWidth="1"/>
    <col min="6157" max="6400" width="9.140625" style="31"/>
    <col min="6401" max="6401" width="19" style="31" customWidth="1"/>
    <col min="6402" max="6402" width="57.5703125" style="31" customWidth="1"/>
    <col min="6403" max="6403" width="16.42578125" style="31" customWidth="1"/>
    <col min="6404" max="6405" width="17.7109375" style="31" bestFit="1" customWidth="1"/>
    <col min="6406" max="6406" width="15.7109375" style="31" customWidth="1"/>
    <col min="6407" max="6407" width="15.7109375" style="31" bestFit="1" customWidth="1"/>
    <col min="6408" max="6408" width="19.7109375" style="31" customWidth="1"/>
    <col min="6409" max="6409" width="15.42578125" style="31" bestFit="1" customWidth="1"/>
    <col min="6410" max="6410" width="9.42578125" style="31" bestFit="1" customWidth="1"/>
    <col min="6411" max="6411" width="15.42578125" style="31" bestFit="1" customWidth="1"/>
    <col min="6412" max="6412" width="9.42578125" style="31" bestFit="1" customWidth="1"/>
    <col min="6413" max="6656" width="9.140625" style="31"/>
    <col min="6657" max="6657" width="19" style="31" customWidth="1"/>
    <col min="6658" max="6658" width="57.5703125" style="31" customWidth="1"/>
    <col min="6659" max="6659" width="16.42578125" style="31" customWidth="1"/>
    <col min="6660" max="6661" width="17.7109375" style="31" bestFit="1" customWidth="1"/>
    <col min="6662" max="6662" width="15.7109375" style="31" customWidth="1"/>
    <col min="6663" max="6663" width="15.7109375" style="31" bestFit="1" customWidth="1"/>
    <col min="6664" max="6664" width="19.7109375" style="31" customWidth="1"/>
    <col min="6665" max="6665" width="15.42578125" style="31" bestFit="1" customWidth="1"/>
    <col min="6666" max="6666" width="9.42578125" style="31" bestFit="1" customWidth="1"/>
    <col min="6667" max="6667" width="15.42578125" style="31" bestFit="1" customWidth="1"/>
    <col min="6668" max="6668" width="9.42578125" style="31" bestFit="1" customWidth="1"/>
    <col min="6669" max="6912" width="9.140625" style="31"/>
    <col min="6913" max="6913" width="19" style="31" customWidth="1"/>
    <col min="6914" max="6914" width="57.5703125" style="31" customWidth="1"/>
    <col min="6915" max="6915" width="16.42578125" style="31" customWidth="1"/>
    <col min="6916" max="6917" width="17.7109375" style="31" bestFit="1" customWidth="1"/>
    <col min="6918" max="6918" width="15.7109375" style="31" customWidth="1"/>
    <col min="6919" max="6919" width="15.7109375" style="31" bestFit="1" customWidth="1"/>
    <col min="6920" max="6920" width="19.7109375" style="31" customWidth="1"/>
    <col min="6921" max="6921" width="15.42578125" style="31" bestFit="1" customWidth="1"/>
    <col min="6922" max="6922" width="9.42578125" style="31" bestFit="1" customWidth="1"/>
    <col min="6923" max="6923" width="15.42578125" style="31" bestFit="1" customWidth="1"/>
    <col min="6924" max="6924" width="9.42578125" style="31" bestFit="1" customWidth="1"/>
    <col min="6925" max="7168" width="9.140625" style="31"/>
    <col min="7169" max="7169" width="19" style="31" customWidth="1"/>
    <col min="7170" max="7170" width="57.5703125" style="31" customWidth="1"/>
    <col min="7171" max="7171" width="16.42578125" style="31" customWidth="1"/>
    <col min="7172" max="7173" width="17.7109375" style="31" bestFit="1" customWidth="1"/>
    <col min="7174" max="7174" width="15.7109375" style="31" customWidth="1"/>
    <col min="7175" max="7175" width="15.7109375" style="31" bestFit="1" customWidth="1"/>
    <col min="7176" max="7176" width="19.7109375" style="31" customWidth="1"/>
    <col min="7177" max="7177" width="15.42578125" style="31" bestFit="1" customWidth="1"/>
    <col min="7178" max="7178" width="9.42578125" style="31" bestFit="1" customWidth="1"/>
    <col min="7179" max="7179" width="15.42578125" style="31" bestFit="1" customWidth="1"/>
    <col min="7180" max="7180" width="9.42578125" style="31" bestFit="1" customWidth="1"/>
    <col min="7181" max="7424" width="9.140625" style="31"/>
    <col min="7425" max="7425" width="19" style="31" customWidth="1"/>
    <col min="7426" max="7426" width="57.5703125" style="31" customWidth="1"/>
    <col min="7427" max="7427" width="16.42578125" style="31" customWidth="1"/>
    <col min="7428" max="7429" width="17.7109375" style="31" bestFit="1" customWidth="1"/>
    <col min="7430" max="7430" width="15.7109375" style="31" customWidth="1"/>
    <col min="7431" max="7431" width="15.7109375" style="31" bestFit="1" customWidth="1"/>
    <col min="7432" max="7432" width="19.7109375" style="31" customWidth="1"/>
    <col min="7433" max="7433" width="15.42578125" style="31" bestFit="1" customWidth="1"/>
    <col min="7434" max="7434" width="9.42578125" style="31" bestFit="1" customWidth="1"/>
    <col min="7435" max="7435" width="15.42578125" style="31" bestFit="1" customWidth="1"/>
    <col min="7436" max="7436" width="9.42578125" style="31" bestFit="1" customWidth="1"/>
    <col min="7437" max="7680" width="9.140625" style="31"/>
    <col min="7681" max="7681" width="19" style="31" customWidth="1"/>
    <col min="7682" max="7682" width="57.5703125" style="31" customWidth="1"/>
    <col min="7683" max="7683" width="16.42578125" style="31" customWidth="1"/>
    <col min="7684" max="7685" width="17.7109375" style="31" bestFit="1" customWidth="1"/>
    <col min="7686" max="7686" width="15.7109375" style="31" customWidth="1"/>
    <col min="7687" max="7687" width="15.7109375" style="31" bestFit="1" customWidth="1"/>
    <col min="7688" max="7688" width="19.7109375" style="31" customWidth="1"/>
    <col min="7689" max="7689" width="15.42578125" style="31" bestFit="1" customWidth="1"/>
    <col min="7690" max="7690" width="9.42578125" style="31" bestFit="1" customWidth="1"/>
    <col min="7691" max="7691" width="15.42578125" style="31" bestFit="1" customWidth="1"/>
    <col min="7692" max="7692" width="9.42578125" style="31" bestFit="1" customWidth="1"/>
    <col min="7693" max="7936" width="9.140625" style="31"/>
    <col min="7937" max="7937" width="19" style="31" customWidth="1"/>
    <col min="7938" max="7938" width="57.5703125" style="31" customWidth="1"/>
    <col min="7939" max="7939" width="16.42578125" style="31" customWidth="1"/>
    <col min="7940" max="7941" width="17.7109375" style="31" bestFit="1" customWidth="1"/>
    <col min="7942" max="7942" width="15.7109375" style="31" customWidth="1"/>
    <col min="7943" max="7943" width="15.7109375" style="31" bestFit="1" customWidth="1"/>
    <col min="7944" max="7944" width="19.7109375" style="31" customWidth="1"/>
    <col min="7945" max="7945" width="15.42578125" style="31" bestFit="1" customWidth="1"/>
    <col min="7946" max="7946" width="9.42578125" style="31" bestFit="1" customWidth="1"/>
    <col min="7947" max="7947" width="15.42578125" style="31" bestFit="1" customWidth="1"/>
    <col min="7948" max="7948" width="9.42578125" style="31" bestFit="1" customWidth="1"/>
    <col min="7949" max="8192" width="9.140625" style="31"/>
    <col min="8193" max="8193" width="19" style="31" customWidth="1"/>
    <col min="8194" max="8194" width="57.5703125" style="31" customWidth="1"/>
    <col min="8195" max="8195" width="16.42578125" style="31" customWidth="1"/>
    <col min="8196" max="8197" width="17.7109375" style="31" bestFit="1" customWidth="1"/>
    <col min="8198" max="8198" width="15.7109375" style="31" customWidth="1"/>
    <col min="8199" max="8199" width="15.7109375" style="31" bestFit="1" customWidth="1"/>
    <col min="8200" max="8200" width="19.7109375" style="31" customWidth="1"/>
    <col min="8201" max="8201" width="15.42578125" style="31" bestFit="1" customWidth="1"/>
    <col min="8202" max="8202" width="9.42578125" style="31" bestFit="1" customWidth="1"/>
    <col min="8203" max="8203" width="15.42578125" style="31" bestFit="1" customWidth="1"/>
    <col min="8204" max="8204" width="9.42578125" style="31" bestFit="1" customWidth="1"/>
    <col min="8205" max="8448" width="9.140625" style="31"/>
    <col min="8449" max="8449" width="19" style="31" customWidth="1"/>
    <col min="8450" max="8450" width="57.5703125" style="31" customWidth="1"/>
    <col min="8451" max="8451" width="16.42578125" style="31" customWidth="1"/>
    <col min="8452" max="8453" width="17.7109375" style="31" bestFit="1" customWidth="1"/>
    <col min="8454" max="8454" width="15.7109375" style="31" customWidth="1"/>
    <col min="8455" max="8455" width="15.7109375" style="31" bestFit="1" customWidth="1"/>
    <col min="8456" max="8456" width="19.7109375" style="31" customWidth="1"/>
    <col min="8457" max="8457" width="15.42578125" style="31" bestFit="1" customWidth="1"/>
    <col min="8458" max="8458" width="9.42578125" style="31" bestFit="1" customWidth="1"/>
    <col min="8459" max="8459" width="15.42578125" style="31" bestFit="1" customWidth="1"/>
    <col min="8460" max="8460" width="9.42578125" style="31" bestFit="1" customWidth="1"/>
    <col min="8461" max="8704" width="9.140625" style="31"/>
    <col min="8705" max="8705" width="19" style="31" customWidth="1"/>
    <col min="8706" max="8706" width="57.5703125" style="31" customWidth="1"/>
    <col min="8707" max="8707" width="16.42578125" style="31" customWidth="1"/>
    <col min="8708" max="8709" width="17.7109375" style="31" bestFit="1" customWidth="1"/>
    <col min="8710" max="8710" width="15.7109375" style="31" customWidth="1"/>
    <col min="8711" max="8711" width="15.7109375" style="31" bestFit="1" customWidth="1"/>
    <col min="8712" max="8712" width="19.7109375" style="31" customWidth="1"/>
    <col min="8713" max="8713" width="15.42578125" style="31" bestFit="1" customWidth="1"/>
    <col min="8714" max="8714" width="9.42578125" style="31" bestFit="1" customWidth="1"/>
    <col min="8715" max="8715" width="15.42578125" style="31" bestFit="1" customWidth="1"/>
    <col min="8716" max="8716" width="9.42578125" style="31" bestFit="1" customWidth="1"/>
    <col min="8717" max="8960" width="9.140625" style="31"/>
    <col min="8961" max="8961" width="19" style="31" customWidth="1"/>
    <col min="8962" max="8962" width="57.5703125" style="31" customWidth="1"/>
    <col min="8963" max="8963" width="16.42578125" style="31" customWidth="1"/>
    <col min="8964" max="8965" width="17.7109375" style="31" bestFit="1" customWidth="1"/>
    <col min="8966" max="8966" width="15.7109375" style="31" customWidth="1"/>
    <col min="8967" max="8967" width="15.7109375" style="31" bestFit="1" customWidth="1"/>
    <col min="8968" max="8968" width="19.7109375" style="31" customWidth="1"/>
    <col min="8969" max="8969" width="15.42578125" style="31" bestFit="1" customWidth="1"/>
    <col min="8970" max="8970" width="9.42578125" style="31" bestFit="1" customWidth="1"/>
    <col min="8971" max="8971" width="15.42578125" style="31" bestFit="1" customWidth="1"/>
    <col min="8972" max="8972" width="9.42578125" style="31" bestFit="1" customWidth="1"/>
    <col min="8973" max="9216" width="9.140625" style="31"/>
    <col min="9217" max="9217" width="19" style="31" customWidth="1"/>
    <col min="9218" max="9218" width="57.5703125" style="31" customWidth="1"/>
    <col min="9219" max="9219" width="16.42578125" style="31" customWidth="1"/>
    <col min="9220" max="9221" width="17.7109375" style="31" bestFit="1" customWidth="1"/>
    <col min="9222" max="9222" width="15.7109375" style="31" customWidth="1"/>
    <col min="9223" max="9223" width="15.7109375" style="31" bestFit="1" customWidth="1"/>
    <col min="9224" max="9224" width="19.7109375" style="31" customWidth="1"/>
    <col min="9225" max="9225" width="15.42578125" style="31" bestFit="1" customWidth="1"/>
    <col min="9226" max="9226" width="9.42578125" style="31" bestFit="1" customWidth="1"/>
    <col min="9227" max="9227" width="15.42578125" style="31" bestFit="1" customWidth="1"/>
    <col min="9228" max="9228" width="9.42578125" style="31" bestFit="1" customWidth="1"/>
    <col min="9229" max="9472" width="9.140625" style="31"/>
    <col min="9473" max="9473" width="19" style="31" customWidth="1"/>
    <col min="9474" max="9474" width="57.5703125" style="31" customWidth="1"/>
    <col min="9475" max="9475" width="16.42578125" style="31" customWidth="1"/>
    <col min="9476" max="9477" width="17.7109375" style="31" bestFit="1" customWidth="1"/>
    <col min="9478" max="9478" width="15.7109375" style="31" customWidth="1"/>
    <col min="9479" max="9479" width="15.7109375" style="31" bestFit="1" customWidth="1"/>
    <col min="9480" max="9480" width="19.7109375" style="31" customWidth="1"/>
    <col min="9481" max="9481" width="15.42578125" style="31" bestFit="1" customWidth="1"/>
    <col min="9482" max="9482" width="9.42578125" style="31" bestFit="1" customWidth="1"/>
    <col min="9483" max="9483" width="15.42578125" style="31" bestFit="1" customWidth="1"/>
    <col min="9484" max="9484" width="9.42578125" style="31" bestFit="1" customWidth="1"/>
    <col min="9485" max="9728" width="9.140625" style="31"/>
    <col min="9729" max="9729" width="19" style="31" customWidth="1"/>
    <col min="9730" max="9730" width="57.5703125" style="31" customWidth="1"/>
    <col min="9731" max="9731" width="16.42578125" style="31" customWidth="1"/>
    <col min="9732" max="9733" width="17.7109375" style="31" bestFit="1" customWidth="1"/>
    <col min="9734" max="9734" width="15.7109375" style="31" customWidth="1"/>
    <col min="9735" max="9735" width="15.7109375" style="31" bestFit="1" customWidth="1"/>
    <col min="9736" max="9736" width="19.7109375" style="31" customWidth="1"/>
    <col min="9737" max="9737" width="15.42578125" style="31" bestFit="1" customWidth="1"/>
    <col min="9738" max="9738" width="9.42578125" style="31" bestFit="1" customWidth="1"/>
    <col min="9739" max="9739" width="15.42578125" style="31" bestFit="1" customWidth="1"/>
    <col min="9740" max="9740" width="9.42578125" style="31" bestFit="1" customWidth="1"/>
    <col min="9741" max="9984" width="9.140625" style="31"/>
    <col min="9985" max="9985" width="19" style="31" customWidth="1"/>
    <col min="9986" max="9986" width="57.5703125" style="31" customWidth="1"/>
    <col min="9987" max="9987" width="16.42578125" style="31" customWidth="1"/>
    <col min="9988" max="9989" width="17.7109375" style="31" bestFit="1" customWidth="1"/>
    <col min="9990" max="9990" width="15.7109375" style="31" customWidth="1"/>
    <col min="9991" max="9991" width="15.7109375" style="31" bestFit="1" customWidth="1"/>
    <col min="9992" max="9992" width="19.7109375" style="31" customWidth="1"/>
    <col min="9993" max="9993" width="15.42578125" style="31" bestFit="1" customWidth="1"/>
    <col min="9994" max="9994" width="9.42578125" style="31" bestFit="1" customWidth="1"/>
    <col min="9995" max="9995" width="15.42578125" style="31" bestFit="1" customWidth="1"/>
    <col min="9996" max="9996" width="9.42578125" style="31" bestFit="1" customWidth="1"/>
    <col min="9997" max="10240" width="9.140625" style="31"/>
    <col min="10241" max="10241" width="19" style="31" customWidth="1"/>
    <col min="10242" max="10242" width="57.5703125" style="31" customWidth="1"/>
    <col min="10243" max="10243" width="16.42578125" style="31" customWidth="1"/>
    <col min="10244" max="10245" width="17.7109375" style="31" bestFit="1" customWidth="1"/>
    <col min="10246" max="10246" width="15.7109375" style="31" customWidth="1"/>
    <col min="10247" max="10247" width="15.7109375" style="31" bestFit="1" customWidth="1"/>
    <col min="10248" max="10248" width="19.7109375" style="31" customWidth="1"/>
    <col min="10249" max="10249" width="15.42578125" style="31" bestFit="1" customWidth="1"/>
    <col min="10250" max="10250" width="9.42578125" style="31" bestFit="1" customWidth="1"/>
    <col min="10251" max="10251" width="15.42578125" style="31" bestFit="1" customWidth="1"/>
    <col min="10252" max="10252" width="9.42578125" style="31" bestFit="1" customWidth="1"/>
    <col min="10253" max="10496" width="9.140625" style="31"/>
    <col min="10497" max="10497" width="19" style="31" customWidth="1"/>
    <col min="10498" max="10498" width="57.5703125" style="31" customWidth="1"/>
    <col min="10499" max="10499" width="16.42578125" style="31" customWidth="1"/>
    <col min="10500" max="10501" width="17.7109375" style="31" bestFit="1" customWidth="1"/>
    <col min="10502" max="10502" width="15.7109375" style="31" customWidth="1"/>
    <col min="10503" max="10503" width="15.7109375" style="31" bestFit="1" customWidth="1"/>
    <col min="10504" max="10504" width="19.7109375" style="31" customWidth="1"/>
    <col min="10505" max="10505" width="15.42578125" style="31" bestFit="1" customWidth="1"/>
    <col min="10506" max="10506" width="9.42578125" style="31" bestFit="1" customWidth="1"/>
    <col min="10507" max="10507" width="15.42578125" style="31" bestFit="1" customWidth="1"/>
    <col min="10508" max="10508" width="9.42578125" style="31" bestFit="1" customWidth="1"/>
    <col min="10509" max="10752" width="9.140625" style="31"/>
    <col min="10753" max="10753" width="19" style="31" customWidth="1"/>
    <col min="10754" max="10754" width="57.5703125" style="31" customWidth="1"/>
    <col min="10755" max="10755" width="16.42578125" style="31" customWidth="1"/>
    <col min="10756" max="10757" width="17.7109375" style="31" bestFit="1" customWidth="1"/>
    <col min="10758" max="10758" width="15.7109375" style="31" customWidth="1"/>
    <col min="10759" max="10759" width="15.7109375" style="31" bestFit="1" customWidth="1"/>
    <col min="10760" max="10760" width="19.7109375" style="31" customWidth="1"/>
    <col min="10761" max="10761" width="15.42578125" style="31" bestFit="1" customWidth="1"/>
    <col min="10762" max="10762" width="9.42578125" style="31" bestFit="1" customWidth="1"/>
    <col min="10763" max="10763" width="15.42578125" style="31" bestFit="1" customWidth="1"/>
    <col min="10764" max="10764" width="9.42578125" style="31" bestFit="1" customWidth="1"/>
    <col min="10765" max="11008" width="9.140625" style="31"/>
    <col min="11009" max="11009" width="19" style="31" customWidth="1"/>
    <col min="11010" max="11010" width="57.5703125" style="31" customWidth="1"/>
    <col min="11011" max="11011" width="16.42578125" style="31" customWidth="1"/>
    <col min="11012" max="11013" width="17.7109375" style="31" bestFit="1" customWidth="1"/>
    <col min="11014" max="11014" width="15.7109375" style="31" customWidth="1"/>
    <col min="11015" max="11015" width="15.7109375" style="31" bestFit="1" customWidth="1"/>
    <col min="11016" max="11016" width="19.7109375" style="31" customWidth="1"/>
    <col min="11017" max="11017" width="15.42578125" style="31" bestFit="1" customWidth="1"/>
    <col min="11018" max="11018" width="9.42578125" style="31" bestFit="1" customWidth="1"/>
    <col min="11019" max="11019" width="15.42578125" style="31" bestFit="1" customWidth="1"/>
    <col min="11020" max="11020" width="9.42578125" style="31" bestFit="1" customWidth="1"/>
    <col min="11021" max="11264" width="9.140625" style="31"/>
    <col min="11265" max="11265" width="19" style="31" customWidth="1"/>
    <col min="11266" max="11266" width="57.5703125" style="31" customWidth="1"/>
    <col min="11267" max="11267" width="16.42578125" style="31" customWidth="1"/>
    <col min="11268" max="11269" width="17.7109375" style="31" bestFit="1" customWidth="1"/>
    <col min="11270" max="11270" width="15.7109375" style="31" customWidth="1"/>
    <col min="11271" max="11271" width="15.7109375" style="31" bestFit="1" customWidth="1"/>
    <col min="11272" max="11272" width="19.7109375" style="31" customWidth="1"/>
    <col min="11273" max="11273" width="15.42578125" style="31" bestFit="1" customWidth="1"/>
    <col min="11274" max="11274" width="9.42578125" style="31" bestFit="1" customWidth="1"/>
    <col min="11275" max="11275" width="15.42578125" style="31" bestFit="1" customWidth="1"/>
    <col min="11276" max="11276" width="9.42578125" style="31" bestFit="1" customWidth="1"/>
    <col min="11277" max="11520" width="9.140625" style="31"/>
    <col min="11521" max="11521" width="19" style="31" customWidth="1"/>
    <col min="11522" max="11522" width="57.5703125" style="31" customWidth="1"/>
    <col min="11523" max="11523" width="16.42578125" style="31" customWidth="1"/>
    <col min="11524" max="11525" width="17.7109375" style="31" bestFit="1" customWidth="1"/>
    <col min="11526" max="11526" width="15.7109375" style="31" customWidth="1"/>
    <col min="11527" max="11527" width="15.7109375" style="31" bestFit="1" customWidth="1"/>
    <col min="11528" max="11528" width="19.7109375" style="31" customWidth="1"/>
    <col min="11529" max="11529" width="15.42578125" style="31" bestFit="1" customWidth="1"/>
    <col min="11530" max="11530" width="9.42578125" style="31" bestFit="1" customWidth="1"/>
    <col min="11531" max="11531" width="15.42578125" style="31" bestFit="1" customWidth="1"/>
    <col min="11532" max="11532" width="9.42578125" style="31" bestFit="1" customWidth="1"/>
    <col min="11533" max="11776" width="9.140625" style="31"/>
    <col min="11777" max="11777" width="19" style="31" customWidth="1"/>
    <col min="11778" max="11778" width="57.5703125" style="31" customWidth="1"/>
    <col min="11779" max="11779" width="16.42578125" style="31" customWidth="1"/>
    <col min="11780" max="11781" width="17.7109375" style="31" bestFit="1" customWidth="1"/>
    <col min="11782" max="11782" width="15.7109375" style="31" customWidth="1"/>
    <col min="11783" max="11783" width="15.7109375" style="31" bestFit="1" customWidth="1"/>
    <col min="11784" max="11784" width="19.7109375" style="31" customWidth="1"/>
    <col min="11785" max="11785" width="15.42578125" style="31" bestFit="1" customWidth="1"/>
    <col min="11786" max="11786" width="9.42578125" style="31" bestFit="1" customWidth="1"/>
    <col min="11787" max="11787" width="15.42578125" style="31" bestFit="1" customWidth="1"/>
    <col min="11788" max="11788" width="9.42578125" style="31" bestFit="1" customWidth="1"/>
    <col min="11789" max="12032" width="9.140625" style="31"/>
    <col min="12033" max="12033" width="19" style="31" customWidth="1"/>
    <col min="12034" max="12034" width="57.5703125" style="31" customWidth="1"/>
    <col min="12035" max="12035" width="16.42578125" style="31" customWidth="1"/>
    <col min="12036" max="12037" width="17.7109375" style="31" bestFit="1" customWidth="1"/>
    <col min="12038" max="12038" width="15.7109375" style="31" customWidth="1"/>
    <col min="12039" max="12039" width="15.7109375" style="31" bestFit="1" customWidth="1"/>
    <col min="12040" max="12040" width="19.7109375" style="31" customWidth="1"/>
    <col min="12041" max="12041" width="15.42578125" style="31" bestFit="1" customWidth="1"/>
    <col min="12042" max="12042" width="9.42578125" style="31" bestFit="1" customWidth="1"/>
    <col min="12043" max="12043" width="15.42578125" style="31" bestFit="1" customWidth="1"/>
    <col min="12044" max="12044" width="9.42578125" style="31" bestFit="1" customWidth="1"/>
    <col min="12045" max="12288" width="9.140625" style="31"/>
    <col min="12289" max="12289" width="19" style="31" customWidth="1"/>
    <col min="12290" max="12290" width="57.5703125" style="31" customWidth="1"/>
    <col min="12291" max="12291" width="16.42578125" style="31" customWidth="1"/>
    <col min="12292" max="12293" width="17.7109375" style="31" bestFit="1" customWidth="1"/>
    <col min="12294" max="12294" width="15.7109375" style="31" customWidth="1"/>
    <col min="12295" max="12295" width="15.7109375" style="31" bestFit="1" customWidth="1"/>
    <col min="12296" max="12296" width="19.7109375" style="31" customWidth="1"/>
    <col min="12297" max="12297" width="15.42578125" style="31" bestFit="1" customWidth="1"/>
    <col min="12298" max="12298" width="9.42578125" style="31" bestFit="1" customWidth="1"/>
    <col min="12299" max="12299" width="15.42578125" style="31" bestFit="1" customWidth="1"/>
    <col min="12300" max="12300" width="9.42578125" style="31" bestFit="1" customWidth="1"/>
    <col min="12301" max="12544" width="9.140625" style="31"/>
    <col min="12545" max="12545" width="19" style="31" customWidth="1"/>
    <col min="12546" max="12546" width="57.5703125" style="31" customWidth="1"/>
    <col min="12547" max="12547" width="16.42578125" style="31" customWidth="1"/>
    <col min="12548" max="12549" width="17.7109375" style="31" bestFit="1" customWidth="1"/>
    <col min="12550" max="12550" width="15.7109375" style="31" customWidth="1"/>
    <col min="12551" max="12551" width="15.7109375" style="31" bestFit="1" customWidth="1"/>
    <col min="12552" max="12552" width="19.7109375" style="31" customWidth="1"/>
    <col min="12553" max="12553" width="15.42578125" style="31" bestFit="1" customWidth="1"/>
    <col min="12554" max="12554" width="9.42578125" style="31" bestFit="1" customWidth="1"/>
    <col min="12555" max="12555" width="15.42578125" style="31" bestFit="1" customWidth="1"/>
    <col min="12556" max="12556" width="9.42578125" style="31" bestFit="1" customWidth="1"/>
    <col min="12557" max="12800" width="9.140625" style="31"/>
    <col min="12801" max="12801" width="19" style="31" customWidth="1"/>
    <col min="12802" max="12802" width="57.5703125" style="31" customWidth="1"/>
    <col min="12803" max="12803" width="16.42578125" style="31" customWidth="1"/>
    <col min="12804" max="12805" width="17.7109375" style="31" bestFit="1" customWidth="1"/>
    <col min="12806" max="12806" width="15.7109375" style="31" customWidth="1"/>
    <col min="12807" max="12807" width="15.7109375" style="31" bestFit="1" customWidth="1"/>
    <col min="12808" max="12808" width="19.7109375" style="31" customWidth="1"/>
    <col min="12809" max="12809" width="15.42578125" style="31" bestFit="1" customWidth="1"/>
    <col min="12810" max="12810" width="9.42578125" style="31" bestFit="1" customWidth="1"/>
    <col min="12811" max="12811" width="15.42578125" style="31" bestFit="1" customWidth="1"/>
    <col min="12812" max="12812" width="9.42578125" style="31" bestFit="1" customWidth="1"/>
    <col min="12813" max="13056" width="9.140625" style="31"/>
    <col min="13057" max="13057" width="19" style="31" customWidth="1"/>
    <col min="13058" max="13058" width="57.5703125" style="31" customWidth="1"/>
    <col min="13059" max="13059" width="16.42578125" style="31" customWidth="1"/>
    <col min="13060" max="13061" width="17.7109375" style="31" bestFit="1" customWidth="1"/>
    <col min="13062" max="13062" width="15.7109375" style="31" customWidth="1"/>
    <col min="13063" max="13063" width="15.7109375" style="31" bestFit="1" customWidth="1"/>
    <col min="13064" max="13064" width="19.7109375" style="31" customWidth="1"/>
    <col min="13065" max="13065" width="15.42578125" style="31" bestFit="1" customWidth="1"/>
    <col min="13066" max="13066" width="9.42578125" style="31" bestFit="1" customWidth="1"/>
    <col min="13067" max="13067" width="15.42578125" style="31" bestFit="1" customWidth="1"/>
    <col min="13068" max="13068" width="9.42578125" style="31" bestFit="1" customWidth="1"/>
    <col min="13069" max="13312" width="9.140625" style="31"/>
    <col min="13313" max="13313" width="19" style="31" customWidth="1"/>
    <col min="13314" max="13314" width="57.5703125" style="31" customWidth="1"/>
    <col min="13315" max="13315" width="16.42578125" style="31" customWidth="1"/>
    <col min="13316" max="13317" width="17.7109375" style="31" bestFit="1" customWidth="1"/>
    <col min="13318" max="13318" width="15.7109375" style="31" customWidth="1"/>
    <col min="13319" max="13319" width="15.7109375" style="31" bestFit="1" customWidth="1"/>
    <col min="13320" max="13320" width="19.7109375" style="31" customWidth="1"/>
    <col min="13321" max="13321" width="15.42578125" style="31" bestFit="1" customWidth="1"/>
    <col min="13322" max="13322" width="9.42578125" style="31" bestFit="1" customWidth="1"/>
    <col min="13323" max="13323" width="15.42578125" style="31" bestFit="1" customWidth="1"/>
    <col min="13324" max="13324" width="9.42578125" style="31" bestFit="1" customWidth="1"/>
    <col min="13325" max="13568" width="9.140625" style="31"/>
    <col min="13569" max="13569" width="19" style="31" customWidth="1"/>
    <col min="13570" max="13570" width="57.5703125" style="31" customWidth="1"/>
    <col min="13571" max="13571" width="16.42578125" style="31" customWidth="1"/>
    <col min="13572" max="13573" width="17.7109375" style="31" bestFit="1" customWidth="1"/>
    <col min="13574" max="13574" width="15.7109375" style="31" customWidth="1"/>
    <col min="13575" max="13575" width="15.7109375" style="31" bestFit="1" customWidth="1"/>
    <col min="13576" max="13576" width="19.7109375" style="31" customWidth="1"/>
    <col min="13577" max="13577" width="15.42578125" style="31" bestFit="1" customWidth="1"/>
    <col min="13578" max="13578" width="9.42578125" style="31" bestFit="1" customWidth="1"/>
    <col min="13579" max="13579" width="15.42578125" style="31" bestFit="1" customWidth="1"/>
    <col min="13580" max="13580" width="9.42578125" style="31" bestFit="1" customWidth="1"/>
    <col min="13581" max="13824" width="9.140625" style="31"/>
    <col min="13825" max="13825" width="19" style="31" customWidth="1"/>
    <col min="13826" max="13826" width="57.5703125" style="31" customWidth="1"/>
    <col min="13827" max="13827" width="16.42578125" style="31" customWidth="1"/>
    <col min="13828" max="13829" width="17.7109375" style="31" bestFit="1" customWidth="1"/>
    <col min="13830" max="13830" width="15.7109375" style="31" customWidth="1"/>
    <col min="13831" max="13831" width="15.7109375" style="31" bestFit="1" customWidth="1"/>
    <col min="13832" max="13832" width="19.7109375" style="31" customWidth="1"/>
    <col min="13833" max="13833" width="15.42578125" style="31" bestFit="1" customWidth="1"/>
    <col min="13834" max="13834" width="9.42578125" style="31" bestFit="1" customWidth="1"/>
    <col min="13835" max="13835" width="15.42578125" style="31" bestFit="1" customWidth="1"/>
    <col min="13836" max="13836" width="9.42578125" style="31" bestFit="1" customWidth="1"/>
    <col min="13837" max="14080" width="9.140625" style="31"/>
    <col min="14081" max="14081" width="19" style="31" customWidth="1"/>
    <col min="14082" max="14082" width="57.5703125" style="31" customWidth="1"/>
    <col min="14083" max="14083" width="16.42578125" style="31" customWidth="1"/>
    <col min="14084" max="14085" width="17.7109375" style="31" bestFit="1" customWidth="1"/>
    <col min="14086" max="14086" width="15.7109375" style="31" customWidth="1"/>
    <col min="14087" max="14087" width="15.7109375" style="31" bestFit="1" customWidth="1"/>
    <col min="14088" max="14088" width="19.7109375" style="31" customWidth="1"/>
    <col min="14089" max="14089" width="15.42578125" style="31" bestFit="1" customWidth="1"/>
    <col min="14090" max="14090" width="9.42578125" style="31" bestFit="1" customWidth="1"/>
    <col min="14091" max="14091" width="15.42578125" style="31" bestFit="1" customWidth="1"/>
    <col min="14092" max="14092" width="9.42578125" style="31" bestFit="1" customWidth="1"/>
    <col min="14093" max="14336" width="9.140625" style="31"/>
    <col min="14337" max="14337" width="19" style="31" customWidth="1"/>
    <col min="14338" max="14338" width="57.5703125" style="31" customWidth="1"/>
    <col min="14339" max="14339" width="16.42578125" style="31" customWidth="1"/>
    <col min="14340" max="14341" width="17.7109375" style="31" bestFit="1" customWidth="1"/>
    <col min="14342" max="14342" width="15.7109375" style="31" customWidth="1"/>
    <col min="14343" max="14343" width="15.7109375" style="31" bestFit="1" customWidth="1"/>
    <col min="14344" max="14344" width="19.7109375" style="31" customWidth="1"/>
    <col min="14345" max="14345" width="15.42578125" style="31" bestFit="1" customWidth="1"/>
    <col min="14346" max="14346" width="9.42578125" style="31" bestFit="1" customWidth="1"/>
    <col min="14347" max="14347" width="15.42578125" style="31" bestFit="1" customWidth="1"/>
    <col min="14348" max="14348" width="9.42578125" style="31" bestFit="1" customWidth="1"/>
    <col min="14349" max="14592" width="9.140625" style="31"/>
    <col min="14593" max="14593" width="19" style="31" customWidth="1"/>
    <col min="14594" max="14594" width="57.5703125" style="31" customWidth="1"/>
    <col min="14595" max="14595" width="16.42578125" style="31" customWidth="1"/>
    <col min="14596" max="14597" width="17.7109375" style="31" bestFit="1" customWidth="1"/>
    <col min="14598" max="14598" width="15.7109375" style="31" customWidth="1"/>
    <col min="14599" max="14599" width="15.7109375" style="31" bestFit="1" customWidth="1"/>
    <col min="14600" max="14600" width="19.7109375" style="31" customWidth="1"/>
    <col min="14601" max="14601" width="15.42578125" style="31" bestFit="1" customWidth="1"/>
    <col min="14602" max="14602" width="9.42578125" style="31" bestFit="1" customWidth="1"/>
    <col min="14603" max="14603" width="15.42578125" style="31" bestFit="1" customWidth="1"/>
    <col min="14604" max="14604" width="9.42578125" style="31" bestFit="1" customWidth="1"/>
    <col min="14605" max="14848" width="9.140625" style="31"/>
    <col min="14849" max="14849" width="19" style="31" customWidth="1"/>
    <col min="14850" max="14850" width="57.5703125" style="31" customWidth="1"/>
    <col min="14851" max="14851" width="16.42578125" style="31" customWidth="1"/>
    <col min="14852" max="14853" width="17.7109375" style="31" bestFit="1" customWidth="1"/>
    <col min="14854" max="14854" width="15.7109375" style="31" customWidth="1"/>
    <col min="14855" max="14855" width="15.7109375" style="31" bestFit="1" customWidth="1"/>
    <col min="14856" max="14856" width="19.7109375" style="31" customWidth="1"/>
    <col min="14857" max="14857" width="15.42578125" style="31" bestFit="1" customWidth="1"/>
    <col min="14858" max="14858" width="9.42578125" style="31" bestFit="1" customWidth="1"/>
    <col min="14859" max="14859" width="15.42578125" style="31" bestFit="1" customWidth="1"/>
    <col min="14860" max="14860" width="9.42578125" style="31" bestFit="1" customWidth="1"/>
    <col min="14861" max="15104" width="9.140625" style="31"/>
    <col min="15105" max="15105" width="19" style="31" customWidth="1"/>
    <col min="15106" max="15106" width="57.5703125" style="31" customWidth="1"/>
    <col min="15107" max="15107" width="16.42578125" style="31" customWidth="1"/>
    <col min="15108" max="15109" width="17.7109375" style="31" bestFit="1" customWidth="1"/>
    <col min="15110" max="15110" width="15.7109375" style="31" customWidth="1"/>
    <col min="15111" max="15111" width="15.7109375" style="31" bestFit="1" customWidth="1"/>
    <col min="15112" max="15112" width="19.7109375" style="31" customWidth="1"/>
    <col min="15113" max="15113" width="15.42578125" style="31" bestFit="1" customWidth="1"/>
    <col min="15114" max="15114" width="9.42578125" style="31" bestFit="1" customWidth="1"/>
    <col min="15115" max="15115" width="15.42578125" style="31" bestFit="1" customWidth="1"/>
    <col min="15116" max="15116" width="9.42578125" style="31" bestFit="1" customWidth="1"/>
    <col min="15117" max="15360" width="9.140625" style="31"/>
    <col min="15361" max="15361" width="19" style="31" customWidth="1"/>
    <col min="15362" max="15362" width="57.5703125" style="31" customWidth="1"/>
    <col min="15363" max="15363" width="16.42578125" style="31" customWidth="1"/>
    <col min="15364" max="15365" width="17.7109375" style="31" bestFit="1" customWidth="1"/>
    <col min="15366" max="15366" width="15.7109375" style="31" customWidth="1"/>
    <col min="15367" max="15367" width="15.7109375" style="31" bestFit="1" customWidth="1"/>
    <col min="15368" max="15368" width="19.7109375" style="31" customWidth="1"/>
    <col min="15369" max="15369" width="15.42578125" style="31" bestFit="1" customWidth="1"/>
    <col min="15370" max="15370" width="9.42578125" style="31" bestFit="1" customWidth="1"/>
    <col min="15371" max="15371" width="15.42578125" style="31" bestFit="1" customWidth="1"/>
    <col min="15372" max="15372" width="9.42578125" style="31" bestFit="1" customWidth="1"/>
    <col min="15373" max="15616" width="9.140625" style="31"/>
    <col min="15617" max="15617" width="19" style="31" customWidth="1"/>
    <col min="15618" max="15618" width="57.5703125" style="31" customWidth="1"/>
    <col min="15619" max="15619" width="16.42578125" style="31" customWidth="1"/>
    <col min="15620" max="15621" width="17.7109375" style="31" bestFit="1" customWidth="1"/>
    <col min="15622" max="15622" width="15.7109375" style="31" customWidth="1"/>
    <col min="15623" max="15623" width="15.7109375" style="31" bestFit="1" customWidth="1"/>
    <col min="15624" max="15624" width="19.7109375" style="31" customWidth="1"/>
    <col min="15625" max="15625" width="15.42578125" style="31" bestFit="1" customWidth="1"/>
    <col min="15626" max="15626" width="9.42578125" style="31" bestFit="1" customWidth="1"/>
    <col min="15627" max="15627" width="15.42578125" style="31" bestFit="1" customWidth="1"/>
    <col min="15628" max="15628" width="9.42578125" style="31" bestFit="1" customWidth="1"/>
    <col min="15629" max="15872" width="9.140625" style="31"/>
    <col min="15873" max="15873" width="19" style="31" customWidth="1"/>
    <col min="15874" max="15874" width="57.5703125" style="31" customWidth="1"/>
    <col min="15875" max="15875" width="16.42578125" style="31" customWidth="1"/>
    <col min="15876" max="15877" width="17.7109375" style="31" bestFit="1" customWidth="1"/>
    <col min="15878" max="15878" width="15.7109375" style="31" customWidth="1"/>
    <col min="15879" max="15879" width="15.7109375" style="31" bestFit="1" customWidth="1"/>
    <col min="15880" max="15880" width="19.7109375" style="31" customWidth="1"/>
    <col min="15881" max="15881" width="15.42578125" style="31" bestFit="1" customWidth="1"/>
    <col min="15882" max="15882" width="9.42578125" style="31" bestFit="1" customWidth="1"/>
    <col min="15883" max="15883" width="15.42578125" style="31" bestFit="1" customWidth="1"/>
    <col min="15884" max="15884" width="9.42578125" style="31" bestFit="1" customWidth="1"/>
    <col min="15885" max="16128" width="9.140625" style="31"/>
    <col min="16129" max="16129" width="19" style="31" customWidth="1"/>
    <col min="16130" max="16130" width="57.5703125" style="31" customWidth="1"/>
    <col min="16131" max="16131" width="16.42578125" style="31" customWidth="1"/>
    <col min="16132" max="16133" width="17.7109375" style="31" bestFit="1" customWidth="1"/>
    <col min="16134" max="16134" width="15.7109375" style="31" customWidth="1"/>
    <col min="16135" max="16135" width="15.7109375" style="31" bestFit="1" customWidth="1"/>
    <col min="16136" max="16136" width="19.7109375" style="31" customWidth="1"/>
    <col min="16137" max="16137" width="15.42578125" style="31" bestFit="1" customWidth="1"/>
    <col min="16138" max="16138" width="9.42578125" style="31" bestFit="1" customWidth="1"/>
    <col min="16139" max="16139" width="15.42578125" style="31" bestFit="1" customWidth="1"/>
    <col min="16140" max="16140" width="9.42578125" style="31" bestFit="1" customWidth="1"/>
    <col min="16141" max="16384" width="9.140625" style="31"/>
  </cols>
  <sheetData>
    <row r="1" spans="1:15" ht="20.25" hidden="1" customHeight="1" x14ac:dyDescent="0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0"/>
      <c r="M1" s="80"/>
      <c r="N1" s="80"/>
      <c r="O1" s="80"/>
    </row>
    <row r="2" spans="1:15" ht="15.75" hidden="1" customHeight="1" x14ac:dyDescent="0.2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80"/>
      <c r="M2" s="80"/>
      <c r="N2" s="80"/>
      <c r="O2" s="80"/>
    </row>
    <row r="3" spans="1:15" ht="18" hidden="1" customHeight="1" x14ac:dyDescent="0.2">
      <c r="A3" s="86"/>
      <c r="B3" s="86"/>
      <c r="C3" s="86"/>
      <c r="D3" s="86"/>
      <c r="E3" s="86"/>
      <c r="F3" s="86"/>
      <c r="G3" s="86"/>
      <c r="H3" s="86"/>
      <c r="I3" s="87"/>
      <c r="J3" s="87"/>
      <c r="K3" s="87"/>
      <c r="L3" s="80"/>
      <c r="M3" s="80"/>
      <c r="N3" s="80"/>
      <c r="O3" s="80"/>
    </row>
    <row r="4" spans="1:15" ht="18" x14ac:dyDescent="0.2">
      <c r="A4" s="86"/>
      <c r="B4" s="86"/>
      <c r="C4" s="86"/>
      <c r="D4" s="86"/>
      <c r="E4" s="86"/>
      <c r="F4" s="86"/>
      <c r="G4" s="86"/>
      <c r="H4" s="86"/>
      <c r="I4" s="87"/>
      <c r="J4" s="87"/>
      <c r="K4" s="87"/>
      <c r="L4" s="80"/>
      <c r="M4" s="80"/>
      <c r="N4" s="80"/>
      <c r="O4" s="80"/>
    </row>
    <row r="5" spans="1:15" ht="15.75" customHeight="1" x14ac:dyDescent="0.2">
      <c r="A5" s="271" t="s">
        <v>488</v>
      </c>
      <c r="B5" s="271"/>
      <c r="C5" s="271"/>
      <c r="D5" s="271"/>
      <c r="E5" s="271"/>
      <c r="F5" s="271"/>
      <c r="G5" s="271"/>
      <c r="H5" s="271"/>
      <c r="I5" s="37"/>
      <c r="J5" s="37"/>
      <c r="K5" s="37"/>
      <c r="L5" s="80"/>
      <c r="M5" s="80"/>
      <c r="N5" s="80"/>
      <c r="O5" s="80"/>
    </row>
    <row r="6" spans="1:15" ht="18" x14ac:dyDescent="0.2">
      <c r="A6" s="86"/>
      <c r="B6" s="86"/>
      <c r="C6" s="86"/>
      <c r="D6" s="86"/>
      <c r="E6" s="86"/>
      <c r="F6" s="86"/>
      <c r="G6" s="86"/>
      <c r="H6" s="86"/>
      <c r="I6" s="87"/>
      <c r="J6" s="87"/>
      <c r="K6" s="87"/>
      <c r="L6" s="80"/>
      <c r="M6" s="80"/>
      <c r="N6" s="80"/>
      <c r="O6" s="80"/>
    </row>
    <row r="7" spans="1:15" s="32" customFormat="1" ht="57" x14ac:dyDescent="0.25">
      <c r="A7" s="270" t="s">
        <v>3</v>
      </c>
      <c r="B7" s="270"/>
      <c r="C7" s="146" t="s">
        <v>561</v>
      </c>
      <c r="D7" s="146" t="s">
        <v>568</v>
      </c>
      <c r="E7" s="146" t="s">
        <v>569</v>
      </c>
      <c r="F7" s="146" t="s">
        <v>570</v>
      </c>
      <c r="G7" s="146" t="s">
        <v>260</v>
      </c>
      <c r="H7" s="146" t="s">
        <v>261</v>
      </c>
      <c r="I7" s="81"/>
      <c r="J7" s="81"/>
      <c r="K7" s="81"/>
      <c r="L7" s="81"/>
      <c r="M7" s="81"/>
      <c r="N7" s="81"/>
      <c r="O7" s="81"/>
    </row>
    <row r="8" spans="1:15" s="33" customFormat="1" ht="12.75" customHeight="1" x14ac:dyDescent="0.2">
      <c r="A8" s="269">
        <v>1</v>
      </c>
      <c r="B8" s="269"/>
      <c r="C8" s="96">
        <v>2</v>
      </c>
      <c r="D8" s="96">
        <v>3</v>
      </c>
      <c r="E8" s="96">
        <v>4.3333333333333304</v>
      </c>
      <c r="F8" s="96">
        <v>5.0833333333333304</v>
      </c>
      <c r="G8" s="96">
        <v>6</v>
      </c>
      <c r="H8" s="96">
        <v>7</v>
      </c>
      <c r="I8" s="83"/>
      <c r="J8" s="83"/>
      <c r="K8" s="83"/>
      <c r="L8" s="83"/>
      <c r="M8" s="82"/>
      <c r="N8" s="82"/>
      <c r="O8" s="82"/>
    </row>
    <row r="9" spans="1:15" ht="15" customHeight="1" x14ac:dyDescent="0.2">
      <c r="A9" s="113" t="s">
        <v>556</v>
      </c>
      <c r="B9" s="113" t="s">
        <v>26</v>
      </c>
      <c r="C9" s="116" t="s">
        <v>28</v>
      </c>
      <c r="D9" s="116" t="s">
        <v>28</v>
      </c>
      <c r="E9" s="116" t="s">
        <v>28</v>
      </c>
      <c r="F9" s="116" t="s">
        <v>28</v>
      </c>
      <c r="G9" s="116" t="s">
        <v>26</v>
      </c>
      <c r="H9" s="116" t="s">
        <v>26</v>
      </c>
      <c r="I9" s="131"/>
      <c r="J9" s="131"/>
      <c r="K9" s="131"/>
      <c r="L9" s="131"/>
      <c r="M9" s="149"/>
      <c r="N9" s="149"/>
      <c r="O9" s="149"/>
    </row>
    <row r="10" spans="1:15" x14ac:dyDescent="0.2">
      <c r="A10" s="181"/>
      <c r="B10" s="186" t="s">
        <v>255</v>
      </c>
      <c r="C10" s="180">
        <f>+C11+C13</f>
        <v>10555554.159999998</v>
      </c>
      <c r="D10" s="180">
        <f>+D11+D13</f>
        <v>10075109</v>
      </c>
      <c r="E10" s="180">
        <f>+E11+E13</f>
        <v>11303929</v>
      </c>
      <c r="F10" s="180">
        <f>+F11+F13</f>
        <v>12346781</v>
      </c>
      <c r="G10" s="171">
        <f>+F10/C10*100</f>
        <v>116.9695196751281</v>
      </c>
      <c r="H10" s="171">
        <f>+F10/E10*100</f>
        <v>109.22557103817621</v>
      </c>
      <c r="I10" s="97"/>
      <c r="J10" s="97"/>
      <c r="K10" s="97"/>
      <c r="L10" s="97"/>
      <c r="M10" s="98"/>
      <c r="N10" s="98"/>
      <c r="O10" s="98"/>
    </row>
    <row r="11" spans="1:15" x14ac:dyDescent="0.2">
      <c r="A11" s="166" t="s">
        <v>489</v>
      </c>
      <c r="B11" s="167" t="s">
        <v>490</v>
      </c>
      <c r="C11" s="168"/>
      <c r="D11" s="169"/>
      <c r="E11" s="169"/>
      <c r="F11" s="168"/>
      <c r="G11" s="168"/>
      <c r="H11" s="168"/>
      <c r="I11" s="100"/>
      <c r="J11" s="100"/>
      <c r="K11" s="100"/>
      <c r="L11" s="100"/>
      <c r="M11" s="99"/>
      <c r="N11" s="99"/>
      <c r="O11" s="99"/>
    </row>
    <row r="12" spans="1:15" x14ac:dyDescent="0.2">
      <c r="A12" s="105" t="s">
        <v>491</v>
      </c>
      <c r="B12" s="106" t="s">
        <v>492</v>
      </c>
      <c r="C12" s="101"/>
      <c r="D12" s="102"/>
      <c r="E12" s="102"/>
      <c r="F12" s="101"/>
      <c r="G12" s="157"/>
      <c r="H12" s="157"/>
      <c r="I12" s="103"/>
      <c r="J12" s="103"/>
      <c r="K12" s="103"/>
      <c r="L12" s="103"/>
      <c r="M12" s="104"/>
      <c r="N12" s="104"/>
      <c r="O12" s="104"/>
    </row>
    <row r="13" spans="1:15" x14ac:dyDescent="0.2">
      <c r="A13" s="166" t="s">
        <v>493</v>
      </c>
      <c r="B13" s="167" t="s">
        <v>494</v>
      </c>
      <c r="C13" s="168">
        <f>+C14</f>
        <v>10555554.159999998</v>
      </c>
      <c r="D13" s="169">
        <f t="shared" ref="D13" si="0">+D14</f>
        <v>10075109</v>
      </c>
      <c r="E13" s="169">
        <f t="shared" ref="E13" si="1">+E14</f>
        <v>11303929</v>
      </c>
      <c r="F13" s="168">
        <f t="shared" ref="F13" si="2">+F14</f>
        <v>12346781</v>
      </c>
      <c r="G13" s="168">
        <f t="shared" ref="G13:G14" si="3">+F13/C13*100</f>
        <v>116.9695196751281</v>
      </c>
      <c r="H13" s="168">
        <f t="shared" ref="H13:H14" si="4">+F13/E13*100</f>
        <v>109.22557103817621</v>
      </c>
      <c r="I13" s="100"/>
      <c r="J13" s="100"/>
      <c r="K13" s="100"/>
      <c r="L13" s="100"/>
      <c r="M13" s="99"/>
      <c r="N13" s="99"/>
      <c r="O13" s="99"/>
    </row>
    <row r="14" spans="1:15" x14ac:dyDescent="0.2">
      <c r="A14" s="105" t="s">
        <v>495</v>
      </c>
      <c r="B14" s="140" t="s">
        <v>496</v>
      </c>
      <c r="C14" s="157">
        <v>10555554.159999998</v>
      </c>
      <c r="D14" s="157">
        <v>10075109</v>
      </c>
      <c r="E14" s="157">
        <v>11303929</v>
      </c>
      <c r="F14" s="157">
        <v>12346781</v>
      </c>
      <c r="G14" s="157">
        <f t="shared" si="3"/>
        <v>116.9695196751281</v>
      </c>
      <c r="H14" s="157">
        <f t="shared" si="4"/>
        <v>109.22557103817621</v>
      </c>
      <c r="I14" s="104"/>
      <c r="J14" s="104"/>
      <c r="K14" s="104"/>
      <c r="L14" s="104"/>
      <c r="M14" s="104"/>
      <c r="N14" s="104"/>
      <c r="O14" s="104"/>
    </row>
    <row r="15" spans="1:15" x14ac:dyDescent="0.2">
      <c r="A15" s="84"/>
      <c r="B15" s="88"/>
      <c r="C15" s="89"/>
      <c r="D15" s="90"/>
      <c r="E15" s="90"/>
      <c r="F15" s="89"/>
      <c r="G15" s="89"/>
      <c r="H15" s="89"/>
      <c r="I15" s="85"/>
      <c r="J15" s="85"/>
      <c r="K15" s="85"/>
      <c r="L15" s="85"/>
      <c r="M15" s="85"/>
      <c r="N15" s="85"/>
      <c r="O15" s="85"/>
    </row>
    <row r="16" spans="1:15" x14ac:dyDescent="0.2">
      <c r="A16" s="94"/>
      <c r="B16" s="95"/>
      <c r="C16" s="91"/>
      <c r="D16" s="92"/>
      <c r="E16" s="92"/>
      <c r="F16" s="91"/>
      <c r="G16" s="91"/>
      <c r="H16" s="91"/>
      <c r="I16" s="93"/>
      <c r="J16" s="93"/>
      <c r="K16" s="93"/>
      <c r="L16" s="93"/>
      <c r="M16" s="93"/>
      <c r="N16" s="93"/>
      <c r="O16" s="93"/>
    </row>
    <row r="17" spans="1:15" x14ac:dyDescent="0.2">
      <c r="A17" s="94"/>
      <c r="B17" s="95"/>
      <c r="C17" s="91"/>
      <c r="D17" s="92"/>
      <c r="E17" s="92"/>
      <c r="F17" s="91"/>
      <c r="G17" s="91"/>
      <c r="H17" s="91"/>
      <c r="I17" s="93"/>
      <c r="J17" s="93"/>
      <c r="K17" s="93"/>
      <c r="L17" s="93"/>
      <c r="M17" s="93"/>
      <c r="N17" s="93"/>
      <c r="O17" s="93"/>
    </row>
    <row r="18" spans="1:15" x14ac:dyDescent="0.2">
      <c r="A18" s="94"/>
      <c r="B18" s="95"/>
      <c r="C18" s="91"/>
      <c r="D18" s="92"/>
      <c r="E18" s="92"/>
      <c r="F18" s="91"/>
      <c r="G18" s="91"/>
      <c r="H18" s="91"/>
      <c r="I18" s="93"/>
      <c r="J18" s="93"/>
      <c r="K18" s="93"/>
      <c r="L18" s="93"/>
      <c r="M18" s="93"/>
      <c r="N18" s="93"/>
      <c r="O18" s="93"/>
    </row>
    <row r="19" spans="1:15" x14ac:dyDescent="0.2">
      <c r="A19" s="94"/>
      <c r="B19" s="95"/>
      <c r="C19" s="91"/>
      <c r="D19" s="92"/>
      <c r="E19" s="92"/>
      <c r="F19" s="91"/>
      <c r="G19" s="91"/>
      <c r="H19" s="91"/>
      <c r="I19" s="93"/>
      <c r="J19" s="93"/>
      <c r="K19" s="93"/>
      <c r="L19" s="93"/>
      <c r="M19" s="93"/>
      <c r="N19" s="93"/>
      <c r="O19" s="93"/>
    </row>
    <row r="20" spans="1:15" x14ac:dyDescent="0.2">
      <c r="A20" s="94"/>
      <c r="B20" s="95"/>
      <c r="C20" s="91"/>
      <c r="D20" s="92"/>
      <c r="E20" s="92"/>
      <c r="F20" s="91"/>
      <c r="G20" s="91"/>
      <c r="H20" s="91"/>
      <c r="I20" s="93"/>
      <c r="J20" s="93"/>
      <c r="K20" s="93"/>
      <c r="L20" s="93"/>
      <c r="M20" s="93"/>
      <c r="N20" s="93"/>
      <c r="O20" s="93"/>
    </row>
    <row r="21" spans="1:15" x14ac:dyDescent="0.2">
      <c r="A21" s="84"/>
      <c r="B21" s="88"/>
      <c r="C21" s="89"/>
      <c r="D21" s="90"/>
      <c r="E21" s="90"/>
      <c r="F21" s="89"/>
      <c r="G21" s="89"/>
      <c r="H21" s="89"/>
      <c r="I21" s="85"/>
      <c r="J21" s="85"/>
      <c r="K21" s="85"/>
      <c r="L21" s="85"/>
      <c r="M21" s="85"/>
      <c r="N21" s="85"/>
      <c r="O21" s="85"/>
    </row>
    <row r="22" spans="1:15" x14ac:dyDescent="0.2">
      <c r="A22" s="94"/>
      <c r="B22" s="95"/>
      <c r="C22" s="91"/>
      <c r="D22" s="92"/>
      <c r="E22" s="92"/>
      <c r="F22" s="91"/>
      <c r="G22" s="91"/>
      <c r="H22" s="91"/>
      <c r="I22" s="93"/>
      <c r="J22" s="93"/>
      <c r="K22" s="93"/>
      <c r="L22" s="93"/>
      <c r="M22" s="93"/>
      <c r="N22" s="93"/>
      <c r="O22" s="93"/>
    </row>
    <row r="23" spans="1:15" x14ac:dyDescent="0.2">
      <c r="A23" s="84"/>
      <c r="B23" s="88"/>
      <c r="C23" s="89"/>
      <c r="D23" s="90"/>
      <c r="E23" s="90"/>
      <c r="F23" s="89"/>
      <c r="G23" s="89"/>
      <c r="H23" s="89"/>
      <c r="I23" s="85"/>
      <c r="J23" s="85"/>
      <c r="K23" s="85"/>
      <c r="L23" s="85"/>
      <c r="M23" s="85"/>
      <c r="N23" s="85"/>
      <c r="O23" s="85"/>
    </row>
    <row r="24" spans="1:15" x14ac:dyDescent="0.2">
      <c r="A24" s="94"/>
      <c r="B24" s="95"/>
      <c r="C24" s="91"/>
      <c r="D24" s="92"/>
      <c r="E24" s="92"/>
      <c r="F24" s="91"/>
      <c r="G24" s="91"/>
      <c r="H24" s="91"/>
      <c r="I24" s="93"/>
      <c r="J24" s="93"/>
      <c r="K24" s="93"/>
      <c r="L24" s="93"/>
      <c r="M24" s="93"/>
      <c r="N24" s="93"/>
      <c r="O24" s="93"/>
    </row>
    <row r="25" spans="1:15" x14ac:dyDescent="0.2">
      <c r="A25" s="71"/>
      <c r="B25" s="71"/>
      <c r="C25" s="74"/>
      <c r="D25" s="75"/>
      <c r="E25" s="75"/>
      <c r="F25" s="74"/>
      <c r="G25" s="74"/>
      <c r="H25" s="74"/>
      <c r="I25" s="67"/>
      <c r="J25" s="67"/>
      <c r="K25" s="67"/>
      <c r="L25" s="67"/>
      <c r="M25" s="67"/>
      <c r="N25" s="67"/>
      <c r="O25" s="67"/>
    </row>
    <row r="26" spans="1:15" x14ac:dyDescent="0.2">
      <c r="A26" s="84"/>
      <c r="B26" s="88"/>
      <c r="C26" s="89"/>
      <c r="D26" s="90"/>
      <c r="E26" s="90"/>
      <c r="F26" s="89"/>
      <c r="G26" s="89"/>
      <c r="H26" s="89"/>
      <c r="I26" s="85"/>
      <c r="J26" s="85"/>
      <c r="K26" s="85"/>
      <c r="L26" s="85"/>
      <c r="M26" s="85"/>
      <c r="N26" s="85"/>
      <c r="O26" s="85"/>
    </row>
    <row r="27" spans="1:15" x14ac:dyDescent="0.2">
      <c r="A27" s="94"/>
      <c r="B27" s="95"/>
      <c r="C27" s="91"/>
      <c r="D27" s="92"/>
      <c r="E27" s="92"/>
      <c r="F27" s="91"/>
      <c r="G27" s="91"/>
      <c r="H27" s="91"/>
      <c r="I27" s="93"/>
      <c r="J27" s="93"/>
      <c r="K27" s="93"/>
      <c r="L27" s="93"/>
      <c r="M27" s="93"/>
      <c r="N27" s="93"/>
      <c r="O27" s="93"/>
    </row>
    <row r="28" spans="1:15" x14ac:dyDescent="0.2">
      <c r="A28" s="94"/>
      <c r="B28" s="95"/>
      <c r="C28" s="91"/>
      <c r="D28" s="92"/>
      <c r="E28" s="92"/>
      <c r="F28" s="91"/>
      <c r="G28" s="91"/>
      <c r="H28" s="91"/>
      <c r="I28" s="93"/>
      <c r="J28" s="93"/>
      <c r="K28" s="93"/>
      <c r="L28" s="93"/>
      <c r="M28" s="93"/>
      <c r="N28" s="93"/>
      <c r="O28" s="93"/>
    </row>
    <row r="29" spans="1:15" x14ac:dyDescent="0.2">
      <c r="A29" s="84"/>
      <c r="B29" s="88"/>
      <c r="C29" s="89"/>
      <c r="D29" s="90"/>
      <c r="E29" s="90"/>
      <c r="F29" s="89"/>
      <c r="G29" s="89"/>
      <c r="H29" s="89"/>
      <c r="I29" s="85"/>
      <c r="J29" s="85"/>
      <c r="K29" s="85"/>
      <c r="L29" s="85"/>
      <c r="M29" s="85"/>
      <c r="N29" s="85"/>
      <c r="O29" s="85"/>
    </row>
    <row r="30" spans="1:15" x14ac:dyDescent="0.2">
      <c r="A30" s="94"/>
      <c r="B30" s="95"/>
      <c r="C30" s="91"/>
      <c r="D30" s="92"/>
      <c r="E30" s="92"/>
      <c r="F30" s="91"/>
      <c r="G30" s="91"/>
      <c r="H30" s="91"/>
      <c r="I30" s="93"/>
      <c r="J30" s="93"/>
      <c r="K30" s="93"/>
      <c r="L30" s="93"/>
      <c r="M30" s="93"/>
      <c r="N30" s="93"/>
      <c r="O30" s="93"/>
    </row>
    <row r="31" spans="1:15" x14ac:dyDescent="0.2">
      <c r="A31" s="84"/>
      <c r="B31" s="88"/>
      <c r="C31" s="89"/>
      <c r="D31" s="90"/>
      <c r="E31" s="90"/>
      <c r="F31" s="89"/>
      <c r="G31" s="89"/>
      <c r="H31" s="89"/>
      <c r="I31" s="85"/>
      <c r="J31" s="85"/>
      <c r="K31" s="85"/>
      <c r="L31" s="85"/>
      <c r="M31" s="85"/>
      <c r="N31" s="85"/>
      <c r="O31" s="85"/>
    </row>
    <row r="32" spans="1:15" x14ac:dyDescent="0.2">
      <c r="A32" s="94"/>
      <c r="B32" s="95"/>
      <c r="C32" s="91"/>
      <c r="D32" s="92"/>
      <c r="E32" s="92"/>
      <c r="F32" s="91"/>
      <c r="G32" s="91"/>
      <c r="H32" s="91"/>
      <c r="I32" s="93"/>
      <c r="J32" s="93"/>
      <c r="K32" s="93"/>
      <c r="L32" s="93"/>
      <c r="M32" s="93"/>
      <c r="N32" s="93"/>
      <c r="O32" s="93"/>
    </row>
    <row r="33" spans="1:15" x14ac:dyDescent="0.2">
      <c r="A33" s="84"/>
      <c r="B33" s="88"/>
      <c r="C33" s="89"/>
      <c r="D33" s="90"/>
      <c r="E33" s="90"/>
      <c r="F33" s="89"/>
      <c r="G33" s="89"/>
      <c r="H33" s="89"/>
      <c r="I33" s="85"/>
      <c r="J33" s="85"/>
      <c r="K33" s="85"/>
      <c r="L33" s="85"/>
      <c r="M33" s="85"/>
      <c r="N33" s="85"/>
      <c r="O33" s="85"/>
    </row>
    <row r="34" spans="1:15" x14ac:dyDescent="0.2">
      <c r="A34" s="94"/>
      <c r="B34" s="95"/>
      <c r="C34" s="91"/>
      <c r="D34" s="92"/>
      <c r="E34" s="92"/>
      <c r="F34" s="91"/>
      <c r="G34" s="91"/>
      <c r="H34" s="91"/>
      <c r="I34" s="93"/>
      <c r="J34" s="93"/>
      <c r="K34" s="93"/>
      <c r="L34" s="93"/>
      <c r="M34" s="93"/>
      <c r="N34" s="93"/>
      <c r="O34" s="93"/>
    </row>
    <row r="35" spans="1:15" x14ac:dyDescent="0.2">
      <c r="A35" s="94"/>
      <c r="B35" s="95"/>
      <c r="C35" s="91"/>
      <c r="D35" s="92"/>
      <c r="E35" s="92"/>
      <c r="F35" s="91"/>
      <c r="G35" s="91"/>
      <c r="H35" s="91"/>
      <c r="I35" s="93"/>
      <c r="J35" s="93"/>
      <c r="K35" s="93"/>
      <c r="L35" s="93"/>
      <c r="M35" s="93"/>
      <c r="N35" s="93"/>
      <c r="O35" s="93"/>
    </row>
    <row r="36" spans="1:15" x14ac:dyDescent="0.2">
      <c r="A36" s="94"/>
      <c r="B36" s="95"/>
      <c r="C36" s="91"/>
      <c r="D36" s="92"/>
      <c r="E36" s="92"/>
      <c r="F36" s="91"/>
      <c r="G36" s="91"/>
      <c r="H36" s="91"/>
      <c r="I36" s="93"/>
      <c r="J36" s="93"/>
      <c r="K36" s="93"/>
      <c r="L36" s="93"/>
      <c r="M36" s="93"/>
      <c r="N36" s="93"/>
      <c r="O36" s="93"/>
    </row>
    <row r="37" spans="1:15" x14ac:dyDescent="0.2">
      <c r="A37" s="94"/>
      <c r="B37" s="95"/>
      <c r="C37" s="91"/>
      <c r="D37" s="92"/>
      <c r="E37" s="92"/>
      <c r="F37" s="91"/>
      <c r="G37" s="91"/>
      <c r="H37" s="91"/>
      <c r="I37" s="93"/>
      <c r="J37" s="93"/>
      <c r="K37" s="93"/>
      <c r="L37" s="93"/>
      <c r="M37" s="93"/>
      <c r="N37" s="93"/>
      <c r="O37" s="93"/>
    </row>
    <row r="38" spans="1:15" x14ac:dyDescent="0.2">
      <c r="A38" s="94"/>
      <c r="B38" s="95"/>
      <c r="C38" s="91"/>
      <c r="D38" s="92"/>
      <c r="E38" s="92"/>
      <c r="F38" s="91"/>
      <c r="G38" s="91"/>
      <c r="H38" s="91"/>
      <c r="I38" s="93"/>
      <c r="J38" s="93"/>
      <c r="K38" s="93"/>
      <c r="L38" s="93"/>
      <c r="M38" s="93"/>
      <c r="N38" s="93"/>
      <c r="O38" s="93"/>
    </row>
    <row r="39" spans="1:15" x14ac:dyDescent="0.2">
      <c r="A39" s="84"/>
      <c r="B39" s="88"/>
      <c r="C39" s="89"/>
      <c r="D39" s="90"/>
      <c r="E39" s="90"/>
      <c r="F39" s="89"/>
      <c r="G39" s="89"/>
      <c r="H39" s="89"/>
      <c r="I39" s="85"/>
      <c r="J39" s="85"/>
      <c r="K39" s="85"/>
      <c r="L39" s="85"/>
      <c r="M39" s="85"/>
      <c r="N39" s="85"/>
      <c r="O39" s="85"/>
    </row>
    <row r="40" spans="1:15" x14ac:dyDescent="0.2">
      <c r="A40" s="94"/>
      <c r="B40" s="95"/>
      <c r="C40" s="91"/>
      <c r="D40" s="92"/>
      <c r="E40" s="92"/>
      <c r="F40" s="91"/>
      <c r="G40" s="91"/>
      <c r="H40" s="91"/>
      <c r="I40" s="93"/>
      <c r="J40" s="93"/>
      <c r="K40" s="93"/>
      <c r="L40" s="93"/>
      <c r="M40" s="93"/>
      <c r="N40" s="93"/>
      <c r="O40" s="93"/>
    </row>
    <row r="41" spans="1:15" x14ac:dyDescent="0.2">
      <c r="A41" s="84"/>
      <c r="B41" s="88"/>
      <c r="C41" s="89"/>
      <c r="D41" s="90"/>
      <c r="E41" s="90"/>
      <c r="F41" s="89"/>
      <c r="G41" s="89"/>
      <c r="H41" s="89"/>
      <c r="I41" s="85"/>
      <c r="J41" s="85"/>
      <c r="K41" s="85"/>
      <c r="L41" s="85"/>
      <c r="M41" s="85"/>
      <c r="N41" s="85"/>
      <c r="O41" s="85"/>
    </row>
    <row r="42" spans="1:15" x14ac:dyDescent="0.2">
      <c r="A42" s="94"/>
      <c r="B42" s="95"/>
      <c r="C42" s="91"/>
      <c r="D42" s="92"/>
      <c r="E42" s="92"/>
      <c r="F42" s="91"/>
      <c r="G42" s="91"/>
      <c r="H42" s="91"/>
      <c r="I42" s="93"/>
      <c r="J42" s="93"/>
      <c r="K42" s="93"/>
      <c r="L42" s="93"/>
      <c r="M42" s="93"/>
      <c r="N42" s="93"/>
      <c r="O42" s="93"/>
    </row>
    <row r="43" spans="1:15" x14ac:dyDescent="0.2">
      <c r="A43" s="84"/>
      <c r="B43" s="88"/>
      <c r="C43" s="89"/>
      <c r="D43" s="89"/>
      <c r="E43" s="90"/>
      <c r="F43" s="89"/>
      <c r="G43" s="89"/>
      <c r="H43" s="89"/>
      <c r="I43" s="85"/>
      <c r="J43" s="85"/>
      <c r="K43" s="85"/>
      <c r="L43" s="85"/>
      <c r="M43" s="85"/>
      <c r="N43" s="85"/>
      <c r="O43" s="85"/>
    </row>
    <row r="44" spans="1:15" x14ac:dyDescent="0.2">
      <c r="A44" s="94"/>
      <c r="B44" s="95"/>
      <c r="C44" s="91"/>
      <c r="D44" s="91"/>
      <c r="E44" s="92"/>
      <c r="F44" s="91"/>
      <c r="G44" s="91"/>
      <c r="H44" s="91"/>
      <c r="I44" s="93"/>
      <c r="J44" s="93"/>
      <c r="K44" s="93"/>
      <c r="L44" s="93"/>
      <c r="M44" s="93"/>
      <c r="N44" s="93"/>
      <c r="O44" s="93"/>
    </row>
  </sheetData>
  <mergeCells count="4">
    <mergeCell ref="A8:B8"/>
    <mergeCell ref="A7:B7"/>
    <mergeCell ref="A2:K2"/>
    <mergeCell ref="A5:H5"/>
  </mergeCells>
  <pageMargins left="0.7" right="0.7" top="0.75" bottom="0.75" header="0.3" footer="0.3"/>
  <pageSetup paperSize="9" scale="9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36"/>
  <sheetViews>
    <sheetView topLeftCell="A4" zoomScale="90" zoomScaleNormal="90" workbookViewId="0">
      <pane xSplit="2" ySplit="6" topLeftCell="C10" activePane="bottomRight" state="frozen"/>
      <selection activeCell="A4" sqref="A4"/>
      <selection pane="topRight" activeCell="C4" sqref="C4"/>
      <selection pane="bottomLeft" activeCell="A14" sqref="A14"/>
      <selection pane="bottomRight" activeCell="C7" sqref="C7:F7"/>
    </sheetView>
  </sheetViews>
  <sheetFormatPr defaultRowHeight="12.75" x14ac:dyDescent="0.2"/>
  <cols>
    <col min="1" max="1" width="16.7109375" style="31" customWidth="1"/>
    <col min="2" max="2" width="50.7109375" style="34" customWidth="1"/>
    <col min="3" max="3" width="20.140625" style="35" customWidth="1"/>
    <col min="4" max="5" width="17.7109375" style="36" bestFit="1" customWidth="1"/>
    <col min="6" max="6" width="16.5703125" style="35" bestFit="1" customWidth="1"/>
    <col min="7" max="8" width="9.85546875" style="35" customWidth="1"/>
    <col min="9" max="9" width="15.42578125" style="31" bestFit="1" customWidth="1"/>
    <col min="10" max="10" width="9.42578125" style="31" bestFit="1" customWidth="1"/>
    <col min="11" max="11" width="15.42578125" style="31" bestFit="1" customWidth="1"/>
    <col min="12" max="12" width="9.42578125" style="31" bestFit="1" customWidth="1"/>
    <col min="13" max="256" width="9.140625" style="31"/>
    <col min="257" max="257" width="18.42578125" style="31" customWidth="1"/>
    <col min="258" max="258" width="50.7109375" style="31" customWidth="1"/>
    <col min="259" max="259" width="20.140625" style="31" customWidth="1"/>
    <col min="260" max="261" width="17.7109375" style="31" bestFit="1" customWidth="1"/>
    <col min="262" max="262" width="16.5703125" style="31" bestFit="1" customWidth="1"/>
    <col min="263" max="263" width="15.7109375" style="31" bestFit="1" customWidth="1"/>
    <col min="264" max="264" width="18.42578125" style="31" bestFit="1" customWidth="1"/>
    <col min="265" max="265" width="15.42578125" style="31" bestFit="1" customWidth="1"/>
    <col min="266" max="266" width="9.42578125" style="31" bestFit="1" customWidth="1"/>
    <col min="267" max="267" width="15.42578125" style="31" bestFit="1" customWidth="1"/>
    <col min="268" max="268" width="9.42578125" style="31" bestFit="1" customWidth="1"/>
    <col min="269" max="512" width="9.140625" style="31"/>
    <col min="513" max="513" width="18.42578125" style="31" customWidth="1"/>
    <col min="514" max="514" width="50.7109375" style="31" customWidth="1"/>
    <col min="515" max="515" width="20.140625" style="31" customWidth="1"/>
    <col min="516" max="517" width="17.7109375" style="31" bestFit="1" customWidth="1"/>
    <col min="518" max="518" width="16.5703125" style="31" bestFit="1" customWidth="1"/>
    <col min="519" max="519" width="15.7109375" style="31" bestFit="1" customWidth="1"/>
    <col min="520" max="520" width="18.42578125" style="31" bestFit="1" customWidth="1"/>
    <col min="521" max="521" width="15.42578125" style="31" bestFit="1" customWidth="1"/>
    <col min="522" max="522" width="9.42578125" style="31" bestFit="1" customWidth="1"/>
    <col min="523" max="523" width="15.42578125" style="31" bestFit="1" customWidth="1"/>
    <col min="524" max="524" width="9.42578125" style="31" bestFit="1" customWidth="1"/>
    <col min="525" max="768" width="9.140625" style="31"/>
    <col min="769" max="769" width="18.42578125" style="31" customWidth="1"/>
    <col min="770" max="770" width="50.7109375" style="31" customWidth="1"/>
    <col min="771" max="771" width="20.140625" style="31" customWidth="1"/>
    <col min="772" max="773" width="17.7109375" style="31" bestFit="1" customWidth="1"/>
    <col min="774" max="774" width="16.5703125" style="31" bestFit="1" customWidth="1"/>
    <col min="775" max="775" width="15.7109375" style="31" bestFit="1" customWidth="1"/>
    <col min="776" max="776" width="18.42578125" style="31" bestFit="1" customWidth="1"/>
    <col min="777" max="777" width="15.42578125" style="31" bestFit="1" customWidth="1"/>
    <col min="778" max="778" width="9.42578125" style="31" bestFit="1" customWidth="1"/>
    <col min="779" max="779" width="15.42578125" style="31" bestFit="1" customWidth="1"/>
    <col min="780" max="780" width="9.42578125" style="31" bestFit="1" customWidth="1"/>
    <col min="781" max="1024" width="9.140625" style="31"/>
    <col min="1025" max="1025" width="18.42578125" style="31" customWidth="1"/>
    <col min="1026" max="1026" width="50.7109375" style="31" customWidth="1"/>
    <col min="1027" max="1027" width="20.140625" style="31" customWidth="1"/>
    <col min="1028" max="1029" width="17.7109375" style="31" bestFit="1" customWidth="1"/>
    <col min="1030" max="1030" width="16.5703125" style="31" bestFit="1" customWidth="1"/>
    <col min="1031" max="1031" width="15.7109375" style="31" bestFit="1" customWidth="1"/>
    <col min="1032" max="1032" width="18.42578125" style="31" bestFit="1" customWidth="1"/>
    <col min="1033" max="1033" width="15.42578125" style="31" bestFit="1" customWidth="1"/>
    <col min="1034" max="1034" width="9.42578125" style="31" bestFit="1" customWidth="1"/>
    <col min="1035" max="1035" width="15.42578125" style="31" bestFit="1" customWidth="1"/>
    <col min="1036" max="1036" width="9.42578125" style="31" bestFit="1" customWidth="1"/>
    <col min="1037" max="1280" width="9.140625" style="31"/>
    <col min="1281" max="1281" width="18.42578125" style="31" customWidth="1"/>
    <col min="1282" max="1282" width="50.7109375" style="31" customWidth="1"/>
    <col min="1283" max="1283" width="20.140625" style="31" customWidth="1"/>
    <col min="1284" max="1285" width="17.7109375" style="31" bestFit="1" customWidth="1"/>
    <col min="1286" max="1286" width="16.5703125" style="31" bestFit="1" customWidth="1"/>
    <col min="1287" max="1287" width="15.7109375" style="31" bestFit="1" customWidth="1"/>
    <col min="1288" max="1288" width="18.42578125" style="31" bestFit="1" customWidth="1"/>
    <col min="1289" max="1289" width="15.42578125" style="31" bestFit="1" customWidth="1"/>
    <col min="1290" max="1290" width="9.42578125" style="31" bestFit="1" customWidth="1"/>
    <col min="1291" max="1291" width="15.42578125" style="31" bestFit="1" customWidth="1"/>
    <col min="1292" max="1292" width="9.42578125" style="31" bestFit="1" customWidth="1"/>
    <col min="1293" max="1536" width="9.140625" style="31"/>
    <col min="1537" max="1537" width="18.42578125" style="31" customWidth="1"/>
    <col min="1538" max="1538" width="50.7109375" style="31" customWidth="1"/>
    <col min="1539" max="1539" width="20.140625" style="31" customWidth="1"/>
    <col min="1540" max="1541" width="17.7109375" style="31" bestFit="1" customWidth="1"/>
    <col min="1542" max="1542" width="16.5703125" style="31" bestFit="1" customWidth="1"/>
    <col min="1543" max="1543" width="15.7109375" style="31" bestFit="1" customWidth="1"/>
    <col min="1544" max="1544" width="18.42578125" style="31" bestFit="1" customWidth="1"/>
    <col min="1545" max="1545" width="15.42578125" style="31" bestFit="1" customWidth="1"/>
    <col min="1546" max="1546" width="9.42578125" style="31" bestFit="1" customWidth="1"/>
    <col min="1547" max="1547" width="15.42578125" style="31" bestFit="1" customWidth="1"/>
    <col min="1548" max="1548" width="9.42578125" style="31" bestFit="1" customWidth="1"/>
    <col min="1549" max="1792" width="9.140625" style="31"/>
    <col min="1793" max="1793" width="18.42578125" style="31" customWidth="1"/>
    <col min="1794" max="1794" width="50.7109375" style="31" customWidth="1"/>
    <col min="1795" max="1795" width="20.140625" style="31" customWidth="1"/>
    <col min="1796" max="1797" width="17.7109375" style="31" bestFit="1" customWidth="1"/>
    <col min="1798" max="1798" width="16.5703125" style="31" bestFit="1" customWidth="1"/>
    <col min="1799" max="1799" width="15.7109375" style="31" bestFit="1" customWidth="1"/>
    <col min="1800" max="1800" width="18.42578125" style="31" bestFit="1" customWidth="1"/>
    <col min="1801" max="1801" width="15.42578125" style="31" bestFit="1" customWidth="1"/>
    <col min="1802" max="1802" width="9.42578125" style="31" bestFit="1" customWidth="1"/>
    <col min="1803" max="1803" width="15.42578125" style="31" bestFit="1" customWidth="1"/>
    <col min="1804" max="1804" width="9.42578125" style="31" bestFit="1" customWidth="1"/>
    <col min="1805" max="2048" width="9.140625" style="31"/>
    <col min="2049" max="2049" width="18.42578125" style="31" customWidth="1"/>
    <col min="2050" max="2050" width="50.7109375" style="31" customWidth="1"/>
    <col min="2051" max="2051" width="20.140625" style="31" customWidth="1"/>
    <col min="2052" max="2053" width="17.7109375" style="31" bestFit="1" customWidth="1"/>
    <col min="2054" max="2054" width="16.5703125" style="31" bestFit="1" customWidth="1"/>
    <col min="2055" max="2055" width="15.7109375" style="31" bestFit="1" customWidth="1"/>
    <col min="2056" max="2056" width="18.42578125" style="31" bestFit="1" customWidth="1"/>
    <col min="2057" max="2057" width="15.42578125" style="31" bestFit="1" customWidth="1"/>
    <col min="2058" max="2058" width="9.42578125" style="31" bestFit="1" customWidth="1"/>
    <col min="2059" max="2059" width="15.42578125" style="31" bestFit="1" customWidth="1"/>
    <col min="2060" max="2060" width="9.42578125" style="31" bestFit="1" customWidth="1"/>
    <col min="2061" max="2304" width="9.140625" style="31"/>
    <col min="2305" max="2305" width="18.42578125" style="31" customWidth="1"/>
    <col min="2306" max="2306" width="50.7109375" style="31" customWidth="1"/>
    <col min="2307" max="2307" width="20.140625" style="31" customWidth="1"/>
    <col min="2308" max="2309" width="17.7109375" style="31" bestFit="1" customWidth="1"/>
    <col min="2310" max="2310" width="16.5703125" style="31" bestFit="1" customWidth="1"/>
    <col min="2311" max="2311" width="15.7109375" style="31" bestFit="1" customWidth="1"/>
    <col min="2312" max="2312" width="18.42578125" style="31" bestFit="1" customWidth="1"/>
    <col min="2313" max="2313" width="15.42578125" style="31" bestFit="1" customWidth="1"/>
    <col min="2314" max="2314" width="9.42578125" style="31" bestFit="1" customWidth="1"/>
    <col min="2315" max="2315" width="15.42578125" style="31" bestFit="1" customWidth="1"/>
    <col min="2316" max="2316" width="9.42578125" style="31" bestFit="1" customWidth="1"/>
    <col min="2317" max="2560" width="9.140625" style="31"/>
    <col min="2561" max="2561" width="18.42578125" style="31" customWidth="1"/>
    <col min="2562" max="2562" width="50.7109375" style="31" customWidth="1"/>
    <col min="2563" max="2563" width="20.140625" style="31" customWidth="1"/>
    <col min="2564" max="2565" width="17.7109375" style="31" bestFit="1" customWidth="1"/>
    <col min="2566" max="2566" width="16.5703125" style="31" bestFit="1" customWidth="1"/>
    <col min="2567" max="2567" width="15.7109375" style="31" bestFit="1" customWidth="1"/>
    <col min="2568" max="2568" width="18.42578125" style="31" bestFit="1" customWidth="1"/>
    <col min="2569" max="2569" width="15.42578125" style="31" bestFit="1" customWidth="1"/>
    <col min="2570" max="2570" width="9.42578125" style="31" bestFit="1" customWidth="1"/>
    <col min="2571" max="2571" width="15.42578125" style="31" bestFit="1" customWidth="1"/>
    <col min="2572" max="2572" width="9.42578125" style="31" bestFit="1" customWidth="1"/>
    <col min="2573" max="2816" width="9.140625" style="31"/>
    <col min="2817" max="2817" width="18.42578125" style="31" customWidth="1"/>
    <col min="2818" max="2818" width="50.7109375" style="31" customWidth="1"/>
    <col min="2819" max="2819" width="20.140625" style="31" customWidth="1"/>
    <col min="2820" max="2821" width="17.7109375" style="31" bestFit="1" customWidth="1"/>
    <col min="2822" max="2822" width="16.5703125" style="31" bestFit="1" customWidth="1"/>
    <col min="2823" max="2823" width="15.7109375" style="31" bestFit="1" customWidth="1"/>
    <col min="2824" max="2824" width="18.42578125" style="31" bestFit="1" customWidth="1"/>
    <col min="2825" max="2825" width="15.42578125" style="31" bestFit="1" customWidth="1"/>
    <col min="2826" max="2826" width="9.42578125" style="31" bestFit="1" customWidth="1"/>
    <col min="2827" max="2827" width="15.42578125" style="31" bestFit="1" customWidth="1"/>
    <col min="2828" max="2828" width="9.42578125" style="31" bestFit="1" customWidth="1"/>
    <col min="2829" max="3072" width="9.140625" style="31"/>
    <col min="3073" max="3073" width="18.42578125" style="31" customWidth="1"/>
    <col min="3074" max="3074" width="50.7109375" style="31" customWidth="1"/>
    <col min="3075" max="3075" width="20.140625" style="31" customWidth="1"/>
    <col min="3076" max="3077" width="17.7109375" style="31" bestFit="1" customWidth="1"/>
    <col min="3078" max="3078" width="16.5703125" style="31" bestFit="1" customWidth="1"/>
    <col min="3079" max="3079" width="15.7109375" style="31" bestFit="1" customWidth="1"/>
    <col min="3080" max="3080" width="18.42578125" style="31" bestFit="1" customWidth="1"/>
    <col min="3081" max="3081" width="15.42578125" style="31" bestFit="1" customWidth="1"/>
    <col min="3082" max="3082" width="9.42578125" style="31" bestFit="1" customWidth="1"/>
    <col min="3083" max="3083" width="15.42578125" style="31" bestFit="1" customWidth="1"/>
    <col min="3084" max="3084" width="9.42578125" style="31" bestFit="1" customWidth="1"/>
    <col min="3085" max="3328" width="9.140625" style="31"/>
    <col min="3329" max="3329" width="18.42578125" style="31" customWidth="1"/>
    <col min="3330" max="3330" width="50.7109375" style="31" customWidth="1"/>
    <col min="3331" max="3331" width="20.140625" style="31" customWidth="1"/>
    <col min="3332" max="3333" width="17.7109375" style="31" bestFit="1" customWidth="1"/>
    <col min="3334" max="3334" width="16.5703125" style="31" bestFit="1" customWidth="1"/>
    <col min="3335" max="3335" width="15.7109375" style="31" bestFit="1" customWidth="1"/>
    <col min="3336" max="3336" width="18.42578125" style="31" bestFit="1" customWidth="1"/>
    <col min="3337" max="3337" width="15.42578125" style="31" bestFit="1" customWidth="1"/>
    <col min="3338" max="3338" width="9.42578125" style="31" bestFit="1" customWidth="1"/>
    <col min="3339" max="3339" width="15.42578125" style="31" bestFit="1" customWidth="1"/>
    <col min="3340" max="3340" width="9.42578125" style="31" bestFit="1" customWidth="1"/>
    <col min="3341" max="3584" width="9.140625" style="31"/>
    <col min="3585" max="3585" width="18.42578125" style="31" customWidth="1"/>
    <col min="3586" max="3586" width="50.7109375" style="31" customWidth="1"/>
    <col min="3587" max="3587" width="20.140625" style="31" customWidth="1"/>
    <col min="3588" max="3589" width="17.7109375" style="31" bestFit="1" customWidth="1"/>
    <col min="3590" max="3590" width="16.5703125" style="31" bestFit="1" customWidth="1"/>
    <col min="3591" max="3591" width="15.7109375" style="31" bestFit="1" customWidth="1"/>
    <col min="3592" max="3592" width="18.42578125" style="31" bestFit="1" customWidth="1"/>
    <col min="3593" max="3593" width="15.42578125" style="31" bestFit="1" customWidth="1"/>
    <col min="3594" max="3594" width="9.42578125" style="31" bestFit="1" customWidth="1"/>
    <col min="3595" max="3595" width="15.42578125" style="31" bestFit="1" customWidth="1"/>
    <col min="3596" max="3596" width="9.42578125" style="31" bestFit="1" customWidth="1"/>
    <col min="3597" max="3840" width="9.140625" style="31"/>
    <col min="3841" max="3841" width="18.42578125" style="31" customWidth="1"/>
    <col min="3842" max="3842" width="50.7109375" style="31" customWidth="1"/>
    <col min="3843" max="3843" width="20.140625" style="31" customWidth="1"/>
    <col min="3844" max="3845" width="17.7109375" style="31" bestFit="1" customWidth="1"/>
    <col min="3846" max="3846" width="16.5703125" style="31" bestFit="1" customWidth="1"/>
    <col min="3847" max="3847" width="15.7109375" style="31" bestFit="1" customWidth="1"/>
    <col min="3848" max="3848" width="18.42578125" style="31" bestFit="1" customWidth="1"/>
    <col min="3849" max="3849" width="15.42578125" style="31" bestFit="1" customWidth="1"/>
    <col min="3850" max="3850" width="9.42578125" style="31" bestFit="1" customWidth="1"/>
    <col min="3851" max="3851" width="15.42578125" style="31" bestFit="1" customWidth="1"/>
    <col min="3852" max="3852" width="9.42578125" style="31" bestFit="1" customWidth="1"/>
    <col min="3853" max="4096" width="9.140625" style="31"/>
    <col min="4097" max="4097" width="18.42578125" style="31" customWidth="1"/>
    <col min="4098" max="4098" width="50.7109375" style="31" customWidth="1"/>
    <col min="4099" max="4099" width="20.140625" style="31" customWidth="1"/>
    <col min="4100" max="4101" width="17.7109375" style="31" bestFit="1" customWidth="1"/>
    <col min="4102" max="4102" width="16.5703125" style="31" bestFit="1" customWidth="1"/>
    <col min="4103" max="4103" width="15.7109375" style="31" bestFit="1" customWidth="1"/>
    <col min="4104" max="4104" width="18.42578125" style="31" bestFit="1" customWidth="1"/>
    <col min="4105" max="4105" width="15.42578125" style="31" bestFit="1" customWidth="1"/>
    <col min="4106" max="4106" width="9.42578125" style="31" bestFit="1" customWidth="1"/>
    <col min="4107" max="4107" width="15.42578125" style="31" bestFit="1" customWidth="1"/>
    <col min="4108" max="4108" width="9.42578125" style="31" bestFit="1" customWidth="1"/>
    <col min="4109" max="4352" width="9.140625" style="31"/>
    <col min="4353" max="4353" width="18.42578125" style="31" customWidth="1"/>
    <col min="4354" max="4354" width="50.7109375" style="31" customWidth="1"/>
    <col min="4355" max="4355" width="20.140625" style="31" customWidth="1"/>
    <col min="4356" max="4357" width="17.7109375" style="31" bestFit="1" customWidth="1"/>
    <col min="4358" max="4358" width="16.5703125" style="31" bestFit="1" customWidth="1"/>
    <col min="4359" max="4359" width="15.7109375" style="31" bestFit="1" customWidth="1"/>
    <col min="4360" max="4360" width="18.42578125" style="31" bestFit="1" customWidth="1"/>
    <col min="4361" max="4361" width="15.42578125" style="31" bestFit="1" customWidth="1"/>
    <col min="4362" max="4362" width="9.42578125" style="31" bestFit="1" customWidth="1"/>
    <col min="4363" max="4363" width="15.42578125" style="31" bestFit="1" customWidth="1"/>
    <col min="4364" max="4364" width="9.42578125" style="31" bestFit="1" customWidth="1"/>
    <col min="4365" max="4608" width="9.140625" style="31"/>
    <col min="4609" max="4609" width="18.42578125" style="31" customWidth="1"/>
    <col min="4610" max="4610" width="50.7109375" style="31" customWidth="1"/>
    <col min="4611" max="4611" width="20.140625" style="31" customWidth="1"/>
    <col min="4612" max="4613" width="17.7109375" style="31" bestFit="1" customWidth="1"/>
    <col min="4614" max="4614" width="16.5703125" style="31" bestFit="1" customWidth="1"/>
    <col min="4615" max="4615" width="15.7109375" style="31" bestFit="1" customWidth="1"/>
    <col min="4616" max="4616" width="18.42578125" style="31" bestFit="1" customWidth="1"/>
    <col min="4617" max="4617" width="15.42578125" style="31" bestFit="1" customWidth="1"/>
    <col min="4618" max="4618" width="9.42578125" style="31" bestFit="1" customWidth="1"/>
    <col min="4619" max="4619" width="15.42578125" style="31" bestFit="1" customWidth="1"/>
    <col min="4620" max="4620" width="9.42578125" style="31" bestFit="1" customWidth="1"/>
    <col min="4621" max="4864" width="9.140625" style="31"/>
    <col min="4865" max="4865" width="18.42578125" style="31" customWidth="1"/>
    <col min="4866" max="4866" width="50.7109375" style="31" customWidth="1"/>
    <col min="4867" max="4867" width="20.140625" style="31" customWidth="1"/>
    <col min="4868" max="4869" width="17.7109375" style="31" bestFit="1" customWidth="1"/>
    <col min="4870" max="4870" width="16.5703125" style="31" bestFit="1" customWidth="1"/>
    <col min="4871" max="4871" width="15.7109375" style="31" bestFit="1" customWidth="1"/>
    <col min="4872" max="4872" width="18.42578125" style="31" bestFit="1" customWidth="1"/>
    <col min="4873" max="4873" width="15.42578125" style="31" bestFit="1" customWidth="1"/>
    <col min="4874" max="4874" width="9.42578125" style="31" bestFit="1" customWidth="1"/>
    <col min="4875" max="4875" width="15.42578125" style="31" bestFit="1" customWidth="1"/>
    <col min="4876" max="4876" width="9.42578125" style="31" bestFit="1" customWidth="1"/>
    <col min="4877" max="5120" width="9.140625" style="31"/>
    <col min="5121" max="5121" width="18.42578125" style="31" customWidth="1"/>
    <col min="5122" max="5122" width="50.7109375" style="31" customWidth="1"/>
    <col min="5123" max="5123" width="20.140625" style="31" customWidth="1"/>
    <col min="5124" max="5125" width="17.7109375" style="31" bestFit="1" customWidth="1"/>
    <col min="5126" max="5126" width="16.5703125" style="31" bestFit="1" customWidth="1"/>
    <col min="5127" max="5127" width="15.7109375" style="31" bestFit="1" customWidth="1"/>
    <col min="5128" max="5128" width="18.42578125" style="31" bestFit="1" customWidth="1"/>
    <col min="5129" max="5129" width="15.42578125" style="31" bestFit="1" customWidth="1"/>
    <col min="5130" max="5130" width="9.42578125" style="31" bestFit="1" customWidth="1"/>
    <col min="5131" max="5131" width="15.42578125" style="31" bestFit="1" customWidth="1"/>
    <col min="5132" max="5132" width="9.42578125" style="31" bestFit="1" customWidth="1"/>
    <col min="5133" max="5376" width="9.140625" style="31"/>
    <col min="5377" max="5377" width="18.42578125" style="31" customWidth="1"/>
    <col min="5378" max="5378" width="50.7109375" style="31" customWidth="1"/>
    <col min="5379" max="5379" width="20.140625" style="31" customWidth="1"/>
    <col min="5380" max="5381" width="17.7109375" style="31" bestFit="1" customWidth="1"/>
    <col min="5382" max="5382" width="16.5703125" style="31" bestFit="1" customWidth="1"/>
    <col min="5383" max="5383" width="15.7109375" style="31" bestFit="1" customWidth="1"/>
    <col min="5384" max="5384" width="18.42578125" style="31" bestFit="1" customWidth="1"/>
    <col min="5385" max="5385" width="15.42578125" style="31" bestFit="1" customWidth="1"/>
    <col min="5386" max="5386" width="9.42578125" style="31" bestFit="1" customWidth="1"/>
    <col min="5387" max="5387" width="15.42578125" style="31" bestFit="1" customWidth="1"/>
    <col min="5388" max="5388" width="9.42578125" style="31" bestFit="1" customWidth="1"/>
    <col min="5389" max="5632" width="9.140625" style="31"/>
    <col min="5633" max="5633" width="18.42578125" style="31" customWidth="1"/>
    <col min="5634" max="5634" width="50.7109375" style="31" customWidth="1"/>
    <col min="5635" max="5635" width="20.140625" style="31" customWidth="1"/>
    <col min="5636" max="5637" width="17.7109375" style="31" bestFit="1" customWidth="1"/>
    <col min="5638" max="5638" width="16.5703125" style="31" bestFit="1" customWidth="1"/>
    <col min="5639" max="5639" width="15.7109375" style="31" bestFit="1" customWidth="1"/>
    <col min="5640" max="5640" width="18.42578125" style="31" bestFit="1" customWidth="1"/>
    <col min="5641" max="5641" width="15.42578125" style="31" bestFit="1" customWidth="1"/>
    <col min="5642" max="5642" width="9.42578125" style="31" bestFit="1" customWidth="1"/>
    <col min="5643" max="5643" width="15.42578125" style="31" bestFit="1" customWidth="1"/>
    <col min="5644" max="5644" width="9.42578125" style="31" bestFit="1" customWidth="1"/>
    <col min="5645" max="5888" width="9.140625" style="31"/>
    <col min="5889" max="5889" width="18.42578125" style="31" customWidth="1"/>
    <col min="5890" max="5890" width="50.7109375" style="31" customWidth="1"/>
    <col min="5891" max="5891" width="20.140625" style="31" customWidth="1"/>
    <col min="5892" max="5893" width="17.7109375" style="31" bestFit="1" customWidth="1"/>
    <col min="5894" max="5894" width="16.5703125" style="31" bestFit="1" customWidth="1"/>
    <col min="5895" max="5895" width="15.7109375" style="31" bestFit="1" customWidth="1"/>
    <col min="5896" max="5896" width="18.42578125" style="31" bestFit="1" customWidth="1"/>
    <col min="5897" max="5897" width="15.42578125" style="31" bestFit="1" customWidth="1"/>
    <col min="5898" max="5898" width="9.42578125" style="31" bestFit="1" customWidth="1"/>
    <col min="5899" max="5899" width="15.42578125" style="31" bestFit="1" customWidth="1"/>
    <col min="5900" max="5900" width="9.42578125" style="31" bestFit="1" customWidth="1"/>
    <col min="5901" max="6144" width="9.140625" style="31"/>
    <col min="6145" max="6145" width="18.42578125" style="31" customWidth="1"/>
    <col min="6146" max="6146" width="50.7109375" style="31" customWidth="1"/>
    <col min="6147" max="6147" width="20.140625" style="31" customWidth="1"/>
    <col min="6148" max="6149" width="17.7109375" style="31" bestFit="1" customWidth="1"/>
    <col min="6150" max="6150" width="16.5703125" style="31" bestFit="1" customWidth="1"/>
    <col min="6151" max="6151" width="15.7109375" style="31" bestFit="1" customWidth="1"/>
    <col min="6152" max="6152" width="18.42578125" style="31" bestFit="1" customWidth="1"/>
    <col min="6153" max="6153" width="15.42578125" style="31" bestFit="1" customWidth="1"/>
    <col min="6154" max="6154" width="9.42578125" style="31" bestFit="1" customWidth="1"/>
    <col min="6155" max="6155" width="15.42578125" style="31" bestFit="1" customWidth="1"/>
    <col min="6156" max="6156" width="9.42578125" style="31" bestFit="1" customWidth="1"/>
    <col min="6157" max="6400" width="9.140625" style="31"/>
    <col min="6401" max="6401" width="18.42578125" style="31" customWidth="1"/>
    <col min="6402" max="6402" width="50.7109375" style="31" customWidth="1"/>
    <col min="6403" max="6403" width="20.140625" style="31" customWidth="1"/>
    <col min="6404" max="6405" width="17.7109375" style="31" bestFit="1" customWidth="1"/>
    <col min="6406" max="6406" width="16.5703125" style="31" bestFit="1" customWidth="1"/>
    <col min="6407" max="6407" width="15.7109375" style="31" bestFit="1" customWidth="1"/>
    <col min="6408" max="6408" width="18.42578125" style="31" bestFit="1" customWidth="1"/>
    <col min="6409" max="6409" width="15.42578125" style="31" bestFit="1" customWidth="1"/>
    <col min="6410" max="6410" width="9.42578125" style="31" bestFit="1" customWidth="1"/>
    <col min="6411" max="6411" width="15.42578125" style="31" bestFit="1" customWidth="1"/>
    <col min="6412" max="6412" width="9.42578125" style="31" bestFit="1" customWidth="1"/>
    <col min="6413" max="6656" width="9.140625" style="31"/>
    <col min="6657" max="6657" width="18.42578125" style="31" customWidth="1"/>
    <col min="6658" max="6658" width="50.7109375" style="31" customWidth="1"/>
    <col min="6659" max="6659" width="20.140625" style="31" customWidth="1"/>
    <col min="6660" max="6661" width="17.7109375" style="31" bestFit="1" customWidth="1"/>
    <col min="6662" max="6662" width="16.5703125" style="31" bestFit="1" customWidth="1"/>
    <col min="6663" max="6663" width="15.7109375" style="31" bestFit="1" customWidth="1"/>
    <col min="6664" max="6664" width="18.42578125" style="31" bestFit="1" customWidth="1"/>
    <col min="6665" max="6665" width="15.42578125" style="31" bestFit="1" customWidth="1"/>
    <col min="6666" max="6666" width="9.42578125" style="31" bestFit="1" customWidth="1"/>
    <col min="6667" max="6667" width="15.42578125" style="31" bestFit="1" customWidth="1"/>
    <col min="6668" max="6668" width="9.42578125" style="31" bestFit="1" customWidth="1"/>
    <col min="6669" max="6912" width="9.140625" style="31"/>
    <col min="6913" max="6913" width="18.42578125" style="31" customWidth="1"/>
    <col min="6914" max="6914" width="50.7109375" style="31" customWidth="1"/>
    <col min="6915" max="6915" width="20.140625" style="31" customWidth="1"/>
    <col min="6916" max="6917" width="17.7109375" style="31" bestFit="1" customWidth="1"/>
    <col min="6918" max="6918" width="16.5703125" style="31" bestFit="1" customWidth="1"/>
    <col min="6919" max="6919" width="15.7109375" style="31" bestFit="1" customWidth="1"/>
    <col min="6920" max="6920" width="18.42578125" style="31" bestFit="1" customWidth="1"/>
    <col min="6921" max="6921" width="15.42578125" style="31" bestFit="1" customWidth="1"/>
    <col min="6922" max="6922" width="9.42578125" style="31" bestFit="1" customWidth="1"/>
    <col min="6923" max="6923" width="15.42578125" style="31" bestFit="1" customWidth="1"/>
    <col min="6924" max="6924" width="9.42578125" style="31" bestFit="1" customWidth="1"/>
    <col min="6925" max="7168" width="9.140625" style="31"/>
    <col min="7169" max="7169" width="18.42578125" style="31" customWidth="1"/>
    <col min="7170" max="7170" width="50.7109375" style="31" customWidth="1"/>
    <col min="7171" max="7171" width="20.140625" style="31" customWidth="1"/>
    <col min="7172" max="7173" width="17.7109375" style="31" bestFit="1" customWidth="1"/>
    <col min="7174" max="7174" width="16.5703125" style="31" bestFit="1" customWidth="1"/>
    <col min="7175" max="7175" width="15.7109375" style="31" bestFit="1" customWidth="1"/>
    <col min="7176" max="7176" width="18.42578125" style="31" bestFit="1" customWidth="1"/>
    <col min="7177" max="7177" width="15.42578125" style="31" bestFit="1" customWidth="1"/>
    <col min="7178" max="7178" width="9.42578125" style="31" bestFit="1" customWidth="1"/>
    <col min="7179" max="7179" width="15.42578125" style="31" bestFit="1" customWidth="1"/>
    <col min="7180" max="7180" width="9.42578125" style="31" bestFit="1" customWidth="1"/>
    <col min="7181" max="7424" width="9.140625" style="31"/>
    <col min="7425" max="7425" width="18.42578125" style="31" customWidth="1"/>
    <col min="7426" max="7426" width="50.7109375" style="31" customWidth="1"/>
    <col min="7427" max="7427" width="20.140625" style="31" customWidth="1"/>
    <col min="7428" max="7429" width="17.7109375" style="31" bestFit="1" customWidth="1"/>
    <col min="7430" max="7430" width="16.5703125" style="31" bestFit="1" customWidth="1"/>
    <col min="7431" max="7431" width="15.7109375" style="31" bestFit="1" customWidth="1"/>
    <col min="7432" max="7432" width="18.42578125" style="31" bestFit="1" customWidth="1"/>
    <col min="7433" max="7433" width="15.42578125" style="31" bestFit="1" customWidth="1"/>
    <col min="7434" max="7434" width="9.42578125" style="31" bestFit="1" customWidth="1"/>
    <col min="7435" max="7435" width="15.42578125" style="31" bestFit="1" customWidth="1"/>
    <col min="7436" max="7436" width="9.42578125" style="31" bestFit="1" customWidth="1"/>
    <col min="7437" max="7680" width="9.140625" style="31"/>
    <col min="7681" max="7681" width="18.42578125" style="31" customWidth="1"/>
    <col min="7682" max="7682" width="50.7109375" style="31" customWidth="1"/>
    <col min="7683" max="7683" width="20.140625" style="31" customWidth="1"/>
    <col min="7684" max="7685" width="17.7109375" style="31" bestFit="1" customWidth="1"/>
    <col min="7686" max="7686" width="16.5703125" style="31" bestFit="1" customWidth="1"/>
    <col min="7687" max="7687" width="15.7109375" style="31" bestFit="1" customWidth="1"/>
    <col min="7688" max="7688" width="18.42578125" style="31" bestFit="1" customWidth="1"/>
    <col min="7689" max="7689" width="15.42578125" style="31" bestFit="1" customWidth="1"/>
    <col min="7690" max="7690" width="9.42578125" style="31" bestFit="1" customWidth="1"/>
    <col min="7691" max="7691" width="15.42578125" style="31" bestFit="1" customWidth="1"/>
    <col min="7692" max="7692" width="9.42578125" style="31" bestFit="1" customWidth="1"/>
    <col min="7693" max="7936" width="9.140625" style="31"/>
    <col min="7937" max="7937" width="18.42578125" style="31" customWidth="1"/>
    <col min="7938" max="7938" width="50.7109375" style="31" customWidth="1"/>
    <col min="7939" max="7939" width="20.140625" style="31" customWidth="1"/>
    <col min="7940" max="7941" width="17.7109375" style="31" bestFit="1" customWidth="1"/>
    <col min="7942" max="7942" width="16.5703125" style="31" bestFit="1" customWidth="1"/>
    <col min="7943" max="7943" width="15.7109375" style="31" bestFit="1" customWidth="1"/>
    <col min="7944" max="7944" width="18.42578125" style="31" bestFit="1" customWidth="1"/>
    <col min="7945" max="7945" width="15.42578125" style="31" bestFit="1" customWidth="1"/>
    <col min="7946" max="7946" width="9.42578125" style="31" bestFit="1" customWidth="1"/>
    <col min="7947" max="7947" width="15.42578125" style="31" bestFit="1" customWidth="1"/>
    <col min="7948" max="7948" width="9.42578125" style="31" bestFit="1" customWidth="1"/>
    <col min="7949" max="8192" width="9.140625" style="31"/>
    <col min="8193" max="8193" width="18.42578125" style="31" customWidth="1"/>
    <col min="8194" max="8194" width="50.7109375" style="31" customWidth="1"/>
    <col min="8195" max="8195" width="20.140625" style="31" customWidth="1"/>
    <col min="8196" max="8197" width="17.7109375" style="31" bestFit="1" customWidth="1"/>
    <col min="8198" max="8198" width="16.5703125" style="31" bestFit="1" customWidth="1"/>
    <col min="8199" max="8199" width="15.7109375" style="31" bestFit="1" customWidth="1"/>
    <col min="8200" max="8200" width="18.42578125" style="31" bestFit="1" customWidth="1"/>
    <col min="8201" max="8201" width="15.42578125" style="31" bestFit="1" customWidth="1"/>
    <col min="8202" max="8202" width="9.42578125" style="31" bestFit="1" customWidth="1"/>
    <col min="8203" max="8203" width="15.42578125" style="31" bestFit="1" customWidth="1"/>
    <col min="8204" max="8204" width="9.42578125" style="31" bestFit="1" customWidth="1"/>
    <col min="8205" max="8448" width="9.140625" style="31"/>
    <col min="8449" max="8449" width="18.42578125" style="31" customWidth="1"/>
    <col min="8450" max="8450" width="50.7109375" style="31" customWidth="1"/>
    <col min="8451" max="8451" width="20.140625" style="31" customWidth="1"/>
    <col min="8452" max="8453" width="17.7109375" style="31" bestFit="1" customWidth="1"/>
    <col min="8454" max="8454" width="16.5703125" style="31" bestFit="1" customWidth="1"/>
    <col min="8455" max="8455" width="15.7109375" style="31" bestFit="1" customWidth="1"/>
    <col min="8456" max="8456" width="18.42578125" style="31" bestFit="1" customWidth="1"/>
    <col min="8457" max="8457" width="15.42578125" style="31" bestFit="1" customWidth="1"/>
    <col min="8458" max="8458" width="9.42578125" style="31" bestFit="1" customWidth="1"/>
    <col min="8459" max="8459" width="15.42578125" style="31" bestFit="1" customWidth="1"/>
    <col min="8460" max="8460" width="9.42578125" style="31" bestFit="1" customWidth="1"/>
    <col min="8461" max="8704" width="9.140625" style="31"/>
    <col min="8705" max="8705" width="18.42578125" style="31" customWidth="1"/>
    <col min="8706" max="8706" width="50.7109375" style="31" customWidth="1"/>
    <col min="8707" max="8707" width="20.140625" style="31" customWidth="1"/>
    <col min="8708" max="8709" width="17.7109375" style="31" bestFit="1" customWidth="1"/>
    <col min="8710" max="8710" width="16.5703125" style="31" bestFit="1" customWidth="1"/>
    <col min="8711" max="8711" width="15.7109375" style="31" bestFit="1" customWidth="1"/>
    <col min="8712" max="8712" width="18.42578125" style="31" bestFit="1" customWidth="1"/>
    <col min="8713" max="8713" width="15.42578125" style="31" bestFit="1" customWidth="1"/>
    <col min="8714" max="8714" width="9.42578125" style="31" bestFit="1" customWidth="1"/>
    <col min="8715" max="8715" width="15.42578125" style="31" bestFit="1" customWidth="1"/>
    <col min="8716" max="8716" width="9.42578125" style="31" bestFit="1" customWidth="1"/>
    <col min="8717" max="8960" width="9.140625" style="31"/>
    <col min="8961" max="8961" width="18.42578125" style="31" customWidth="1"/>
    <col min="8962" max="8962" width="50.7109375" style="31" customWidth="1"/>
    <col min="8963" max="8963" width="20.140625" style="31" customWidth="1"/>
    <col min="8964" max="8965" width="17.7109375" style="31" bestFit="1" customWidth="1"/>
    <col min="8966" max="8966" width="16.5703125" style="31" bestFit="1" customWidth="1"/>
    <col min="8967" max="8967" width="15.7109375" style="31" bestFit="1" customWidth="1"/>
    <col min="8968" max="8968" width="18.42578125" style="31" bestFit="1" customWidth="1"/>
    <col min="8969" max="8969" width="15.42578125" style="31" bestFit="1" customWidth="1"/>
    <col min="8970" max="8970" width="9.42578125" style="31" bestFit="1" customWidth="1"/>
    <col min="8971" max="8971" width="15.42578125" style="31" bestFit="1" customWidth="1"/>
    <col min="8972" max="8972" width="9.42578125" style="31" bestFit="1" customWidth="1"/>
    <col min="8973" max="9216" width="9.140625" style="31"/>
    <col min="9217" max="9217" width="18.42578125" style="31" customWidth="1"/>
    <col min="9218" max="9218" width="50.7109375" style="31" customWidth="1"/>
    <col min="9219" max="9219" width="20.140625" style="31" customWidth="1"/>
    <col min="9220" max="9221" width="17.7109375" style="31" bestFit="1" customWidth="1"/>
    <col min="9222" max="9222" width="16.5703125" style="31" bestFit="1" customWidth="1"/>
    <col min="9223" max="9223" width="15.7109375" style="31" bestFit="1" customWidth="1"/>
    <col min="9224" max="9224" width="18.42578125" style="31" bestFit="1" customWidth="1"/>
    <col min="9225" max="9225" width="15.42578125" style="31" bestFit="1" customWidth="1"/>
    <col min="9226" max="9226" width="9.42578125" style="31" bestFit="1" customWidth="1"/>
    <col min="9227" max="9227" width="15.42578125" style="31" bestFit="1" customWidth="1"/>
    <col min="9228" max="9228" width="9.42578125" style="31" bestFit="1" customWidth="1"/>
    <col min="9229" max="9472" width="9.140625" style="31"/>
    <col min="9473" max="9473" width="18.42578125" style="31" customWidth="1"/>
    <col min="9474" max="9474" width="50.7109375" style="31" customWidth="1"/>
    <col min="9475" max="9475" width="20.140625" style="31" customWidth="1"/>
    <col min="9476" max="9477" width="17.7109375" style="31" bestFit="1" customWidth="1"/>
    <col min="9478" max="9478" width="16.5703125" style="31" bestFit="1" customWidth="1"/>
    <col min="9479" max="9479" width="15.7109375" style="31" bestFit="1" customWidth="1"/>
    <col min="9480" max="9480" width="18.42578125" style="31" bestFit="1" customWidth="1"/>
    <col min="9481" max="9481" width="15.42578125" style="31" bestFit="1" customWidth="1"/>
    <col min="9482" max="9482" width="9.42578125" style="31" bestFit="1" customWidth="1"/>
    <col min="9483" max="9483" width="15.42578125" style="31" bestFit="1" customWidth="1"/>
    <col min="9484" max="9484" width="9.42578125" style="31" bestFit="1" customWidth="1"/>
    <col min="9485" max="9728" width="9.140625" style="31"/>
    <col min="9729" max="9729" width="18.42578125" style="31" customWidth="1"/>
    <col min="9730" max="9730" width="50.7109375" style="31" customWidth="1"/>
    <col min="9731" max="9731" width="20.140625" style="31" customWidth="1"/>
    <col min="9732" max="9733" width="17.7109375" style="31" bestFit="1" customWidth="1"/>
    <col min="9734" max="9734" width="16.5703125" style="31" bestFit="1" customWidth="1"/>
    <col min="9735" max="9735" width="15.7109375" style="31" bestFit="1" customWidth="1"/>
    <col min="9736" max="9736" width="18.42578125" style="31" bestFit="1" customWidth="1"/>
    <col min="9737" max="9737" width="15.42578125" style="31" bestFit="1" customWidth="1"/>
    <col min="9738" max="9738" width="9.42578125" style="31" bestFit="1" customWidth="1"/>
    <col min="9739" max="9739" width="15.42578125" style="31" bestFit="1" customWidth="1"/>
    <col min="9740" max="9740" width="9.42578125" style="31" bestFit="1" customWidth="1"/>
    <col min="9741" max="9984" width="9.140625" style="31"/>
    <col min="9985" max="9985" width="18.42578125" style="31" customWidth="1"/>
    <col min="9986" max="9986" width="50.7109375" style="31" customWidth="1"/>
    <col min="9987" max="9987" width="20.140625" style="31" customWidth="1"/>
    <col min="9988" max="9989" width="17.7109375" style="31" bestFit="1" customWidth="1"/>
    <col min="9990" max="9990" width="16.5703125" style="31" bestFit="1" customWidth="1"/>
    <col min="9991" max="9991" width="15.7109375" style="31" bestFit="1" customWidth="1"/>
    <col min="9992" max="9992" width="18.42578125" style="31" bestFit="1" customWidth="1"/>
    <col min="9993" max="9993" width="15.42578125" style="31" bestFit="1" customWidth="1"/>
    <col min="9994" max="9994" width="9.42578125" style="31" bestFit="1" customWidth="1"/>
    <col min="9995" max="9995" width="15.42578125" style="31" bestFit="1" customWidth="1"/>
    <col min="9996" max="9996" width="9.42578125" style="31" bestFit="1" customWidth="1"/>
    <col min="9997" max="10240" width="9.140625" style="31"/>
    <col min="10241" max="10241" width="18.42578125" style="31" customWidth="1"/>
    <col min="10242" max="10242" width="50.7109375" style="31" customWidth="1"/>
    <col min="10243" max="10243" width="20.140625" style="31" customWidth="1"/>
    <col min="10244" max="10245" width="17.7109375" style="31" bestFit="1" customWidth="1"/>
    <col min="10246" max="10246" width="16.5703125" style="31" bestFit="1" customWidth="1"/>
    <col min="10247" max="10247" width="15.7109375" style="31" bestFit="1" customWidth="1"/>
    <col min="10248" max="10248" width="18.42578125" style="31" bestFit="1" customWidth="1"/>
    <col min="10249" max="10249" width="15.42578125" style="31" bestFit="1" customWidth="1"/>
    <col min="10250" max="10250" width="9.42578125" style="31" bestFit="1" customWidth="1"/>
    <col min="10251" max="10251" width="15.42578125" style="31" bestFit="1" customWidth="1"/>
    <col min="10252" max="10252" width="9.42578125" style="31" bestFit="1" customWidth="1"/>
    <col min="10253" max="10496" width="9.140625" style="31"/>
    <col min="10497" max="10497" width="18.42578125" style="31" customWidth="1"/>
    <col min="10498" max="10498" width="50.7109375" style="31" customWidth="1"/>
    <col min="10499" max="10499" width="20.140625" style="31" customWidth="1"/>
    <col min="10500" max="10501" width="17.7109375" style="31" bestFit="1" customWidth="1"/>
    <col min="10502" max="10502" width="16.5703125" style="31" bestFit="1" customWidth="1"/>
    <col min="10503" max="10503" width="15.7109375" style="31" bestFit="1" customWidth="1"/>
    <col min="10504" max="10504" width="18.42578125" style="31" bestFit="1" customWidth="1"/>
    <col min="10505" max="10505" width="15.42578125" style="31" bestFit="1" customWidth="1"/>
    <col min="10506" max="10506" width="9.42578125" style="31" bestFit="1" customWidth="1"/>
    <col min="10507" max="10507" width="15.42578125" style="31" bestFit="1" customWidth="1"/>
    <col min="10508" max="10508" width="9.42578125" style="31" bestFit="1" customWidth="1"/>
    <col min="10509" max="10752" width="9.140625" style="31"/>
    <col min="10753" max="10753" width="18.42578125" style="31" customWidth="1"/>
    <col min="10754" max="10754" width="50.7109375" style="31" customWidth="1"/>
    <col min="10755" max="10755" width="20.140625" style="31" customWidth="1"/>
    <col min="10756" max="10757" width="17.7109375" style="31" bestFit="1" customWidth="1"/>
    <col min="10758" max="10758" width="16.5703125" style="31" bestFit="1" customWidth="1"/>
    <col min="10759" max="10759" width="15.7109375" style="31" bestFit="1" customWidth="1"/>
    <col min="10760" max="10760" width="18.42578125" style="31" bestFit="1" customWidth="1"/>
    <col min="10761" max="10761" width="15.42578125" style="31" bestFit="1" customWidth="1"/>
    <col min="10762" max="10762" width="9.42578125" style="31" bestFit="1" customWidth="1"/>
    <col min="10763" max="10763" width="15.42578125" style="31" bestFit="1" customWidth="1"/>
    <col min="10764" max="10764" width="9.42578125" style="31" bestFit="1" customWidth="1"/>
    <col min="10765" max="11008" width="9.140625" style="31"/>
    <col min="11009" max="11009" width="18.42578125" style="31" customWidth="1"/>
    <col min="11010" max="11010" width="50.7109375" style="31" customWidth="1"/>
    <col min="11011" max="11011" width="20.140625" style="31" customWidth="1"/>
    <col min="11012" max="11013" width="17.7109375" style="31" bestFit="1" customWidth="1"/>
    <col min="11014" max="11014" width="16.5703125" style="31" bestFit="1" customWidth="1"/>
    <col min="11015" max="11015" width="15.7109375" style="31" bestFit="1" customWidth="1"/>
    <col min="11016" max="11016" width="18.42578125" style="31" bestFit="1" customWidth="1"/>
    <col min="11017" max="11017" width="15.42578125" style="31" bestFit="1" customWidth="1"/>
    <col min="11018" max="11018" width="9.42578125" style="31" bestFit="1" customWidth="1"/>
    <col min="11019" max="11019" width="15.42578125" style="31" bestFit="1" customWidth="1"/>
    <col min="11020" max="11020" width="9.42578125" style="31" bestFit="1" customWidth="1"/>
    <col min="11021" max="11264" width="9.140625" style="31"/>
    <col min="11265" max="11265" width="18.42578125" style="31" customWidth="1"/>
    <col min="11266" max="11266" width="50.7109375" style="31" customWidth="1"/>
    <col min="11267" max="11267" width="20.140625" style="31" customWidth="1"/>
    <col min="11268" max="11269" width="17.7109375" style="31" bestFit="1" customWidth="1"/>
    <col min="11270" max="11270" width="16.5703125" style="31" bestFit="1" customWidth="1"/>
    <col min="11271" max="11271" width="15.7109375" style="31" bestFit="1" customWidth="1"/>
    <col min="11272" max="11272" width="18.42578125" style="31" bestFit="1" customWidth="1"/>
    <col min="11273" max="11273" width="15.42578125" style="31" bestFit="1" customWidth="1"/>
    <col min="11274" max="11274" width="9.42578125" style="31" bestFit="1" customWidth="1"/>
    <col min="11275" max="11275" width="15.42578125" style="31" bestFit="1" customWidth="1"/>
    <col min="11276" max="11276" width="9.42578125" style="31" bestFit="1" customWidth="1"/>
    <col min="11277" max="11520" width="9.140625" style="31"/>
    <col min="11521" max="11521" width="18.42578125" style="31" customWidth="1"/>
    <col min="11522" max="11522" width="50.7109375" style="31" customWidth="1"/>
    <col min="11523" max="11523" width="20.140625" style="31" customWidth="1"/>
    <col min="11524" max="11525" width="17.7109375" style="31" bestFit="1" customWidth="1"/>
    <col min="11526" max="11526" width="16.5703125" style="31" bestFit="1" customWidth="1"/>
    <col min="11527" max="11527" width="15.7109375" style="31" bestFit="1" customWidth="1"/>
    <col min="11528" max="11528" width="18.42578125" style="31" bestFit="1" customWidth="1"/>
    <col min="11529" max="11529" width="15.42578125" style="31" bestFit="1" customWidth="1"/>
    <col min="11530" max="11530" width="9.42578125" style="31" bestFit="1" customWidth="1"/>
    <col min="11531" max="11531" width="15.42578125" style="31" bestFit="1" customWidth="1"/>
    <col min="11532" max="11532" width="9.42578125" style="31" bestFit="1" customWidth="1"/>
    <col min="11533" max="11776" width="9.140625" style="31"/>
    <col min="11777" max="11777" width="18.42578125" style="31" customWidth="1"/>
    <col min="11778" max="11778" width="50.7109375" style="31" customWidth="1"/>
    <col min="11779" max="11779" width="20.140625" style="31" customWidth="1"/>
    <col min="11780" max="11781" width="17.7109375" style="31" bestFit="1" customWidth="1"/>
    <col min="11782" max="11782" width="16.5703125" style="31" bestFit="1" customWidth="1"/>
    <col min="11783" max="11783" width="15.7109375" style="31" bestFit="1" customWidth="1"/>
    <col min="11784" max="11784" width="18.42578125" style="31" bestFit="1" customWidth="1"/>
    <col min="11785" max="11785" width="15.42578125" style="31" bestFit="1" customWidth="1"/>
    <col min="11786" max="11786" width="9.42578125" style="31" bestFit="1" customWidth="1"/>
    <col min="11787" max="11787" width="15.42578125" style="31" bestFit="1" customWidth="1"/>
    <col min="11788" max="11788" width="9.42578125" style="31" bestFit="1" customWidth="1"/>
    <col min="11789" max="12032" width="9.140625" style="31"/>
    <col min="12033" max="12033" width="18.42578125" style="31" customWidth="1"/>
    <col min="12034" max="12034" width="50.7109375" style="31" customWidth="1"/>
    <col min="12035" max="12035" width="20.140625" style="31" customWidth="1"/>
    <col min="12036" max="12037" width="17.7109375" style="31" bestFit="1" customWidth="1"/>
    <col min="12038" max="12038" width="16.5703125" style="31" bestFit="1" customWidth="1"/>
    <col min="12039" max="12039" width="15.7109375" style="31" bestFit="1" customWidth="1"/>
    <col min="12040" max="12040" width="18.42578125" style="31" bestFit="1" customWidth="1"/>
    <col min="12041" max="12041" width="15.42578125" style="31" bestFit="1" customWidth="1"/>
    <col min="12042" max="12042" width="9.42578125" style="31" bestFit="1" customWidth="1"/>
    <col min="12043" max="12043" width="15.42578125" style="31" bestFit="1" customWidth="1"/>
    <col min="12044" max="12044" width="9.42578125" style="31" bestFit="1" customWidth="1"/>
    <col min="12045" max="12288" width="9.140625" style="31"/>
    <col min="12289" max="12289" width="18.42578125" style="31" customWidth="1"/>
    <col min="12290" max="12290" width="50.7109375" style="31" customWidth="1"/>
    <col min="12291" max="12291" width="20.140625" style="31" customWidth="1"/>
    <col min="12292" max="12293" width="17.7109375" style="31" bestFit="1" customWidth="1"/>
    <col min="12294" max="12294" width="16.5703125" style="31" bestFit="1" customWidth="1"/>
    <col min="12295" max="12295" width="15.7109375" style="31" bestFit="1" customWidth="1"/>
    <col min="12296" max="12296" width="18.42578125" style="31" bestFit="1" customWidth="1"/>
    <col min="12297" max="12297" width="15.42578125" style="31" bestFit="1" customWidth="1"/>
    <col min="12298" max="12298" width="9.42578125" style="31" bestFit="1" customWidth="1"/>
    <col min="12299" max="12299" width="15.42578125" style="31" bestFit="1" customWidth="1"/>
    <col min="12300" max="12300" width="9.42578125" style="31" bestFit="1" customWidth="1"/>
    <col min="12301" max="12544" width="9.140625" style="31"/>
    <col min="12545" max="12545" width="18.42578125" style="31" customWidth="1"/>
    <col min="12546" max="12546" width="50.7109375" style="31" customWidth="1"/>
    <col min="12547" max="12547" width="20.140625" style="31" customWidth="1"/>
    <col min="12548" max="12549" width="17.7109375" style="31" bestFit="1" customWidth="1"/>
    <col min="12550" max="12550" width="16.5703125" style="31" bestFit="1" customWidth="1"/>
    <col min="12551" max="12551" width="15.7109375" style="31" bestFit="1" customWidth="1"/>
    <col min="12552" max="12552" width="18.42578125" style="31" bestFit="1" customWidth="1"/>
    <col min="12553" max="12553" width="15.42578125" style="31" bestFit="1" customWidth="1"/>
    <col min="12554" max="12554" width="9.42578125" style="31" bestFit="1" customWidth="1"/>
    <col min="12555" max="12555" width="15.42578125" style="31" bestFit="1" customWidth="1"/>
    <col min="12556" max="12556" width="9.42578125" style="31" bestFit="1" customWidth="1"/>
    <col min="12557" max="12800" width="9.140625" style="31"/>
    <col min="12801" max="12801" width="18.42578125" style="31" customWidth="1"/>
    <col min="12802" max="12802" width="50.7109375" style="31" customWidth="1"/>
    <col min="12803" max="12803" width="20.140625" style="31" customWidth="1"/>
    <col min="12804" max="12805" width="17.7109375" style="31" bestFit="1" customWidth="1"/>
    <col min="12806" max="12806" width="16.5703125" style="31" bestFit="1" customWidth="1"/>
    <col min="12807" max="12807" width="15.7109375" style="31" bestFit="1" customWidth="1"/>
    <col min="12808" max="12808" width="18.42578125" style="31" bestFit="1" customWidth="1"/>
    <col min="12809" max="12809" width="15.42578125" style="31" bestFit="1" customWidth="1"/>
    <col min="12810" max="12810" width="9.42578125" style="31" bestFit="1" customWidth="1"/>
    <col min="12811" max="12811" width="15.42578125" style="31" bestFit="1" customWidth="1"/>
    <col min="12812" max="12812" width="9.42578125" style="31" bestFit="1" customWidth="1"/>
    <col min="12813" max="13056" width="9.140625" style="31"/>
    <col min="13057" max="13057" width="18.42578125" style="31" customWidth="1"/>
    <col min="13058" max="13058" width="50.7109375" style="31" customWidth="1"/>
    <col min="13059" max="13059" width="20.140625" style="31" customWidth="1"/>
    <col min="13060" max="13061" width="17.7109375" style="31" bestFit="1" customWidth="1"/>
    <col min="13062" max="13062" width="16.5703125" style="31" bestFit="1" customWidth="1"/>
    <col min="13063" max="13063" width="15.7109375" style="31" bestFit="1" customWidth="1"/>
    <col min="13064" max="13064" width="18.42578125" style="31" bestFit="1" customWidth="1"/>
    <col min="13065" max="13065" width="15.42578125" style="31" bestFit="1" customWidth="1"/>
    <col min="13066" max="13066" width="9.42578125" style="31" bestFit="1" customWidth="1"/>
    <col min="13067" max="13067" width="15.42578125" style="31" bestFit="1" customWidth="1"/>
    <col min="13068" max="13068" width="9.42578125" style="31" bestFit="1" customWidth="1"/>
    <col min="13069" max="13312" width="9.140625" style="31"/>
    <col min="13313" max="13313" width="18.42578125" style="31" customWidth="1"/>
    <col min="13314" max="13314" width="50.7109375" style="31" customWidth="1"/>
    <col min="13315" max="13315" width="20.140625" style="31" customWidth="1"/>
    <col min="13316" max="13317" width="17.7109375" style="31" bestFit="1" customWidth="1"/>
    <col min="13318" max="13318" width="16.5703125" style="31" bestFit="1" customWidth="1"/>
    <col min="13319" max="13319" width="15.7109375" style="31" bestFit="1" customWidth="1"/>
    <col min="13320" max="13320" width="18.42578125" style="31" bestFit="1" customWidth="1"/>
    <col min="13321" max="13321" width="15.42578125" style="31" bestFit="1" customWidth="1"/>
    <col min="13322" max="13322" width="9.42578125" style="31" bestFit="1" customWidth="1"/>
    <col min="13323" max="13323" width="15.42578125" style="31" bestFit="1" customWidth="1"/>
    <col min="13324" max="13324" width="9.42578125" style="31" bestFit="1" customWidth="1"/>
    <col min="13325" max="13568" width="9.140625" style="31"/>
    <col min="13569" max="13569" width="18.42578125" style="31" customWidth="1"/>
    <col min="13570" max="13570" width="50.7109375" style="31" customWidth="1"/>
    <col min="13571" max="13571" width="20.140625" style="31" customWidth="1"/>
    <col min="13572" max="13573" width="17.7109375" style="31" bestFit="1" customWidth="1"/>
    <col min="13574" max="13574" width="16.5703125" style="31" bestFit="1" customWidth="1"/>
    <col min="13575" max="13575" width="15.7109375" style="31" bestFit="1" customWidth="1"/>
    <col min="13576" max="13576" width="18.42578125" style="31" bestFit="1" customWidth="1"/>
    <col min="13577" max="13577" width="15.42578125" style="31" bestFit="1" customWidth="1"/>
    <col min="13578" max="13578" width="9.42578125" style="31" bestFit="1" customWidth="1"/>
    <col min="13579" max="13579" width="15.42578125" style="31" bestFit="1" customWidth="1"/>
    <col min="13580" max="13580" width="9.42578125" style="31" bestFit="1" customWidth="1"/>
    <col min="13581" max="13824" width="9.140625" style="31"/>
    <col min="13825" max="13825" width="18.42578125" style="31" customWidth="1"/>
    <col min="13826" max="13826" width="50.7109375" style="31" customWidth="1"/>
    <col min="13827" max="13827" width="20.140625" style="31" customWidth="1"/>
    <col min="13828" max="13829" width="17.7109375" style="31" bestFit="1" customWidth="1"/>
    <col min="13830" max="13830" width="16.5703125" style="31" bestFit="1" customWidth="1"/>
    <col min="13831" max="13831" width="15.7109375" style="31" bestFit="1" customWidth="1"/>
    <col min="13832" max="13832" width="18.42578125" style="31" bestFit="1" customWidth="1"/>
    <col min="13833" max="13833" width="15.42578125" style="31" bestFit="1" customWidth="1"/>
    <col min="13834" max="13834" width="9.42578125" style="31" bestFit="1" customWidth="1"/>
    <col min="13835" max="13835" width="15.42578125" style="31" bestFit="1" customWidth="1"/>
    <col min="13836" max="13836" width="9.42578125" style="31" bestFit="1" customWidth="1"/>
    <col min="13837" max="14080" width="9.140625" style="31"/>
    <col min="14081" max="14081" width="18.42578125" style="31" customWidth="1"/>
    <col min="14082" max="14082" width="50.7109375" style="31" customWidth="1"/>
    <col min="14083" max="14083" width="20.140625" style="31" customWidth="1"/>
    <col min="14084" max="14085" width="17.7109375" style="31" bestFit="1" customWidth="1"/>
    <col min="14086" max="14086" width="16.5703125" style="31" bestFit="1" customWidth="1"/>
    <col min="14087" max="14087" width="15.7109375" style="31" bestFit="1" customWidth="1"/>
    <col min="14088" max="14088" width="18.42578125" style="31" bestFit="1" customWidth="1"/>
    <col min="14089" max="14089" width="15.42578125" style="31" bestFit="1" customWidth="1"/>
    <col min="14090" max="14090" width="9.42578125" style="31" bestFit="1" customWidth="1"/>
    <col min="14091" max="14091" width="15.42578125" style="31" bestFit="1" customWidth="1"/>
    <col min="14092" max="14092" width="9.42578125" style="31" bestFit="1" customWidth="1"/>
    <col min="14093" max="14336" width="9.140625" style="31"/>
    <col min="14337" max="14337" width="18.42578125" style="31" customWidth="1"/>
    <col min="14338" max="14338" width="50.7109375" style="31" customWidth="1"/>
    <col min="14339" max="14339" width="20.140625" style="31" customWidth="1"/>
    <col min="14340" max="14341" width="17.7109375" style="31" bestFit="1" customWidth="1"/>
    <col min="14342" max="14342" width="16.5703125" style="31" bestFit="1" customWidth="1"/>
    <col min="14343" max="14343" width="15.7109375" style="31" bestFit="1" customWidth="1"/>
    <col min="14344" max="14344" width="18.42578125" style="31" bestFit="1" customWidth="1"/>
    <col min="14345" max="14345" width="15.42578125" style="31" bestFit="1" customWidth="1"/>
    <col min="14346" max="14346" width="9.42578125" style="31" bestFit="1" customWidth="1"/>
    <col min="14347" max="14347" width="15.42578125" style="31" bestFit="1" customWidth="1"/>
    <col min="14348" max="14348" width="9.42578125" style="31" bestFit="1" customWidth="1"/>
    <col min="14349" max="14592" width="9.140625" style="31"/>
    <col min="14593" max="14593" width="18.42578125" style="31" customWidth="1"/>
    <col min="14594" max="14594" width="50.7109375" style="31" customWidth="1"/>
    <col min="14595" max="14595" width="20.140625" style="31" customWidth="1"/>
    <col min="14596" max="14597" width="17.7109375" style="31" bestFit="1" customWidth="1"/>
    <col min="14598" max="14598" width="16.5703125" style="31" bestFit="1" customWidth="1"/>
    <col min="14599" max="14599" width="15.7109375" style="31" bestFit="1" customWidth="1"/>
    <col min="14600" max="14600" width="18.42578125" style="31" bestFit="1" customWidth="1"/>
    <col min="14601" max="14601" width="15.42578125" style="31" bestFit="1" customWidth="1"/>
    <col min="14602" max="14602" width="9.42578125" style="31" bestFit="1" customWidth="1"/>
    <col min="14603" max="14603" width="15.42578125" style="31" bestFit="1" customWidth="1"/>
    <col min="14604" max="14604" width="9.42578125" style="31" bestFit="1" customWidth="1"/>
    <col min="14605" max="14848" width="9.140625" style="31"/>
    <col min="14849" max="14849" width="18.42578125" style="31" customWidth="1"/>
    <col min="14850" max="14850" width="50.7109375" style="31" customWidth="1"/>
    <col min="14851" max="14851" width="20.140625" style="31" customWidth="1"/>
    <col min="14852" max="14853" width="17.7109375" style="31" bestFit="1" customWidth="1"/>
    <col min="14854" max="14854" width="16.5703125" style="31" bestFit="1" customWidth="1"/>
    <col min="14855" max="14855" width="15.7109375" style="31" bestFit="1" customWidth="1"/>
    <col min="14856" max="14856" width="18.42578125" style="31" bestFit="1" customWidth="1"/>
    <col min="14857" max="14857" width="15.42578125" style="31" bestFit="1" customWidth="1"/>
    <col min="14858" max="14858" width="9.42578125" style="31" bestFit="1" customWidth="1"/>
    <col min="14859" max="14859" width="15.42578125" style="31" bestFit="1" customWidth="1"/>
    <col min="14860" max="14860" width="9.42578125" style="31" bestFit="1" customWidth="1"/>
    <col min="14861" max="15104" width="9.140625" style="31"/>
    <col min="15105" max="15105" width="18.42578125" style="31" customWidth="1"/>
    <col min="15106" max="15106" width="50.7109375" style="31" customWidth="1"/>
    <col min="15107" max="15107" width="20.140625" style="31" customWidth="1"/>
    <col min="15108" max="15109" width="17.7109375" style="31" bestFit="1" customWidth="1"/>
    <col min="15110" max="15110" width="16.5703125" style="31" bestFit="1" customWidth="1"/>
    <col min="15111" max="15111" width="15.7109375" style="31" bestFit="1" customWidth="1"/>
    <col min="15112" max="15112" width="18.42578125" style="31" bestFit="1" customWidth="1"/>
    <col min="15113" max="15113" width="15.42578125" style="31" bestFit="1" customWidth="1"/>
    <col min="15114" max="15114" width="9.42578125" style="31" bestFit="1" customWidth="1"/>
    <col min="15115" max="15115" width="15.42578125" style="31" bestFit="1" customWidth="1"/>
    <col min="15116" max="15116" width="9.42578125" style="31" bestFit="1" customWidth="1"/>
    <col min="15117" max="15360" width="9.140625" style="31"/>
    <col min="15361" max="15361" width="18.42578125" style="31" customWidth="1"/>
    <col min="15362" max="15362" width="50.7109375" style="31" customWidth="1"/>
    <col min="15363" max="15363" width="20.140625" style="31" customWidth="1"/>
    <col min="15364" max="15365" width="17.7109375" style="31" bestFit="1" customWidth="1"/>
    <col min="15366" max="15366" width="16.5703125" style="31" bestFit="1" customWidth="1"/>
    <col min="15367" max="15367" width="15.7109375" style="31" bestFit="1" customWidth="1"/>
    <col min="15368" max="15368" width="18.42578125" style="31" bestFit="1" customWidth="1"/>
    <col min="15369" max="15369" width="15.42578125" style="31" bestFit="1" customWidth="1"/>
    <col min="15370" max="15370" width="9.42578125" style="31" bestFit="1" customWidth="1"/>
    <col min="15371" max="15371" width="15.42578125" style="31" bestFit="1" customWidth="1"/>
    <col min="15372" max="15372" width="9.42578125" style="31" bestFit="1" customWidth="1"/>
    <col min="15373" max="15616" width="9.140625" style="31"/>
    <col min="15617" max="15617" width="18.42578125" style="31" customWidth="1"/>
    <col min="15618" max="15618" width="50.7109375" style="31" customWidth="1"/>
    <col min="15619" max="15619" width="20.140625" style="31" customWidth="1"/>
    <col min="15620" max="15621" width="17.7109375" style="31" bestFit="1" customWidth="1"/>
    <col min="15622" max="15622" width="16.5703125" style="31" bestFit="1" customWidth="1"/>
    <col min="15623" max="15623" width="15.7109375" style="31" bestFit="1" customWidth="1"/>
    <col min="15624" max="15624" width="18.42578125" style="31" bestFit="1" customWidth="1"/>
    <col min="15625" max="15625" width="15.42578125" style="31" bestFit="1" customWidth="1"/>
    <col min="15626" max="15626" width="9.42578125" style="31" bestFit="1" customWidth="1"/>
    <col min="15627" max="15627" width="15.42578125" style="31" bestFit="1" customWidth="1"/>
    <col min="15628" max="15628" width="9.42578125" style="31" bestFit="1" customWidth="1"/>
    <col min="15629" max="15872" width="9.140625" style="31"/>
    <col min="15873" max="15873" width="18.42578125" style="31" customWidth="1"/>
    <col min="15874" max="15874" width="50.7109375" style="31" customWidth="1"/>
    <col min="15875" max="15875" width="20.140625" style="31" customWidth="1"/>
    <col min="15876" max="15877" width="17.7109375" style="31" bestFit="1" customWidth="1"/>
    <col min="15878" max="15878" width="16.5703125" style="31" bestFit="1" customWidth="1"/>
    <col min="15879" max="15879" width="15.7109375" style="31" bestFit="1" customWidth="1"/>
    <col min="15880" max="15880" width="18.42578125" style="31" bestFit="1" customWidth="1"/>
    <col min="15881" max="15881" width="15.42578125" style="31" bestFit="1" customWidth="1"/>
    <col min="15882" max="15882" width="9.42578125" style="31" bestFit="1" customWidth="1"/>
    <col min="15883" max="15883" width="15.42578125" style="31" bestFit="1" customWidth="1"/>
    <col min="15884" max="15884" width="9.42578125" style="31" bestFit="1" customWidth="1"/>
    <col min="15885" max="16128" width="9.140625" style="31"/>
    <col min="16129" max="16129" width="18.42578125" style="31" customWidth="1"/>
    <col min="16130" max="16130" width="50.7109375" style="31" customWidth="1"/>
    <col min="16131" max="16131" width="20.140625" style="31" customWidth="1"/>
    <col min="16132" max="16133" width="17.7109375" style="31" bestFit="1" customWidth="1"/>
    <col min="16134" max="16134" width="16.5703125" style="31" bestFit="1" customWidth="1"/>
    <col min="16135" max="16135" width="15.7109375" style="31" bestFit="1" customWidth="1"/>
    <col min="16136" max="16136" width="18.42578125" style="31" bestFit="1" customWidth="1"/>
    <col min="16137" max="16137" width="15.42578125" style="31" bestFit="1" customWidth="1"/>
    <col min="16138" max="16138" width="9.42578125" style="31" bestFit="1" customWidth="1"/>
    <col min="16139" max="16139" width="15.42578125" style="31" bestFit="1" customWidth="1"/>
    <col min="16140" max="16140" width="9.42578125" style="31" bestFit="1" customWidth="1"/>
    <col min="16141" max="16384" width="9.140625" style="31"/>
  </cols>
  <sheetData>
    <row r="1" spans="1:15" ht="18" hidden="1" customHeight="1" x14ac:dyDescent="0.2">
      <c r="A1" s="117"/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07"/>
      <c r="M1" s="107"/>
      <c r="N1" s="107"/>
      <c r="O1" s="107"/>
    </row>
    <row r="2" spans="1:15" ht="15.75" hidden="1" customHeight="1" x14ac:dyDescent="0.2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107"/>
      <c r="M2" s="107"/>
      <c r="N2" s="107"/>
      <c r="O2" s="107"/>
    </row>
    <row r="3" spans="1:15" ht="18" hidden="1" customHeight="1" x14ac:dyDescent="0.2">
      <c r="A3" s="117"/>
      <c r="B3" s="117"/>
      <c r="C3" s="117"/>
      <c r="D3" s="117"/>
      <c r="E3" s="117"/>
      <c r="F3" s="117"/>
      <c r="G3" s="117"/>
      <c r="H3" s="117"/>
      <c r="I3" s="118"/>
      <c r="J3" s="118"/>
      <c r="K3" s="118"/>
      <c r="L3" s="107"/>
      <c r="M3" s="107"/>
      <c r="N3" s="107"/>
      <c r="O3" s="107"/>
    </row>
    <row r="4" spans="1:15" ht="18" x14ac:dyDescent="0.2">
      <c r="A4" s="117"/>
      <c r="B4" s="117"/>
      <c r="C4" s="117"/>
      <c r="D4" s="117"/>
      <c r="E4" s="117"/>
      <c r="F4" s="117"/>
      <c r="G4" s="117"/>
      <c r="H4" s="117"/>
      <c r="I4" s="118"/>
      <c r="J4" s="118"/>
      <c r="K4" s="118"/>
      <c r="L4" s="107"/>
      <c r="M4" s="107"/>
      <c r="N4" s="107"/>
      <c r="O4" s="107"/>
    </row>
    <row r="5" spans="1:15" ht="15.75" customHeight="1" x14ac:dyDescent="0.2">
      <c r="A5" s="271" t="s">
        <v>254</v>
      </c>
      <c r="B5" s="271"/>
      <c r="C5" s="271"/>
      <c r="D5" s="271"/>
      <c r="E5" s="271"/>
      <c r="F5" s="271"/>
      <c r="G5" s="271"/>
      <c r="H5" s="271"/>
      <c r="I5" s="37"/>
      <c r="J5" s="37"/>
      <c r="K5" s="37"/>
      <c r="L5" s="107"/>
      <c r="M5" s="107"/>
      <c r="N5" s="107"/>
      <c r="O5" s="107"/>
    </row>
    <row r="6" spans="1:15" ht="18" x14ac:dyDescent="0.2">
      <c r="A6" s="117"/>
      <c r="B6" s="117"/>
      <c r="C6" s="117"/>
      <c r="D6" s="117"/>
      <c r="E6" s="117"/>
      <c r="F6" s="117"/>
      <c r="G6" s="117"/>
      <c r="H6" s="117"/>
      <c r="I6" s="118"/>
      <c r="J6" s="118"/>
      <c r="K6" s="118"/>
      <c r="L6" s="107"/>
      <c r="M6" s="107"/>
      <c r="N6" s="107"/>
      <c r="O6" s="107"/>
    </row>
    <row r="7" spans="1:15" s="32" customFormat="1" ht="57" x14ac:dyDescent="0.25">
      <c r="A7" s="270" t="s">
        <v>3</v>
      </c>
      <c r="B7" s="270"/>
      <c r="C7" s="146" t="s">
        <v>560</v>
      </c>
      <c r="D7" s="146" t="s">
        <v>557</v>
      </c>
      <c r="E7" s="146" t="s">
        <v>558</v>
      </c>
      <c r="F7" s="146" t="s">
        <v>561</v>
      </c>
      <c r="G7" s="123" t="s">
        <v>260</v>
      </c>
      <c r="H7" s="123" t="s">
        <v>261</v>
      </c>
      <c r="I7" s="108"/>
      <c r="J7" s="108"/>
      <c r="K7" s="108"/>
      <c r="L7" s="108"/>
      <c r="M7" s="108"/>
      <c r="N7" s="108"/>
      <c r="O7" s="108"/>
    </row>
    <row r="8" spans="1:15" s="33" customFormat="1" x14ac:dyDescent="0.2">
      <c r="A8" s="269">
        <v>1</v>
      </c>
      <c r="B8" s="269"/>
      <c r="C8" s="124">
        <v>2</v>
      </c>
      <c r="D8" s="124">
        <v>3</v>
      </c>
      <c r="E8" s="124">
        <v>4.3333333333333304</v>
      </c>
      <c r="F8" s="124">
        <v>5.0833333333333304</v>
      </c>
      <c r="G8" s="124">
        <v>6</v>
      </c>
      <c r="H8" s="124">
        <v>7</v>
      </c>
      <c r="I8" s="111"/>
      <c r="J8" s="111"/>
      <c r="K8" s="111"/>
      <c r="L8" s="111"/>
      <c r="M8" s="109"/>
      <c r="N8" s="109"/>
      <c r="O8" s="109"/>
    </row>
    <row r="9" spans="1:15" ht="15" customHeight="1" x14ac:dyDescent="0.2">
      <c r="A9" s="113" t="s">
        <v>256</v>
      </c>
      <c r="B9" s="113" t="s">
        <v>26</v>
      </c>
      <c r="C9" s="116" t="s">
        <v>28</v>
      </c>
      <c r="D9" s="116" t="s">
        <v>28</v>
      </c>
      <c r="E9" s="116" t="s">
        <v>28</v>
      </c>
      <c r="F9" s="116" t="s">
        <v>28</v>
      </c>
      <c r="G9" s="116" t="s">
        <v>26</v>
      </c>
      <c r="H9" s="116" t="s">
        <v>26</v>
      </c>
      <c r="I9" s="112"/>
      <c r="J9" s="112"/>
      <c r="K9" s="112"/>
      <c r="L9" s="112"/>
      <c r="M9" s="110"/>
      <c r="N9" s="110"/>
      <c r="O9" s="110"/>
    </row>
    <row r="10" spans="1:15" x14ac:dyDescent="0.2">
      <c r="A10" s="194" t="s">
        <v>77</v>
      </c>
      <c r="B10" s="195" t="s">
        <v>258</v>
      </c>
      <c r="C10" s="173">
        <f>+C11+C14</f>
        <v>0</v>
      </c>
      <c r="D10" s="174">
        <f>+D11+D14</f>
        <v>0</v>
      </c>
      <c r="E10" s="174">
        <f>+E11+E14</f>
        <v>0</v>
      </c>
      <c r="F10" s="173">
        <f>+F11+F14</f>
        <v>0</v>
      </c>
      <c r="G10" s="196" t="e">
        <f t="shared" ref="G10" si="0">+F10/C10*100</f>
        <v>#DIV/0!</v>
      </c>
      <c r="H10" s="196" t="e">
        <f t="shared" ref="H10" si="1">+F10/E10*100</f>
        <v>#DIV/0!</v>
      </c>
      <c r="I10" s="132"/>
      <c r="J10" s="132"/>
      <c r="K10" s="132"/>
      <c r="L10" s="132"/>
      <c r="M10" s="150"/>
      <c r="N10" s="150"/>
      <c r="O10" s="150"/>
    </row>
    <row r="11" spans="1:15" x14ac:dyDescent="0.2">
      <c r="A11" s="188" t="s">
        <v>79</v>
      </c>
      <c r="B11" s="189" t="s">
        <v>497</v>
      </c>
      <c r="C11" s="192">
        <f>+C12</f>
        <v>0</v>
      </c>
      <c r="D11" s="200"/>
      <c r="E11" s="200"/>
      <c r="F11" s="192">
        <f>+F12</f>
        <v>0</v>
      </c>
      <c r="G11" s="192" t="e">
        <f t="shared" ref="G11:G36" si="2">+F11/C11*100</f>
        <v>#DIV/0!</v>
      </c>
      <c r="H11" s="192" t="e">
        <f t="shared" ref="H11:H36" si="3">+F11/E11*100</f>
        <v>#DIV/0!</v>
      </c>
      <c r="I11" s="138"/>
      <c r="J11" s="138"/>
      <c r="K11" s="138"/>
      <c r="L11" s="138"/>
      <c r="M11" s="152"/>
      <c r="N11" s="152"/>
      <c r="O11" s="152"/>
    </row>
    <row r="12" spans="1:15" x14ac:dyDescent="0.2">
      <c r="A12" s="187" t="s">
        <v>498</v>
      </c>
      <c r="B12" s="163" t="s">
        <v>499</v>
      </c>
      <c r="C12" s="190">
        <f>+C13</f>
        <v>0</v>
      </c>
      <c r="D12" s="191"/>
      <c r="E12" s="191"/>
      <c r="F12" s="190">
        <f t="shared" ref="F12" si="4">+F13</f>
        <v>0</v>
      </c>
      <c r="G12" s="161" t="e">
        <f t="shared" si="2"/>
        <v>#DIV/0!</v>
      </c>
      <c r="H12" s="161" t="e">
        <f t="shared" si="3"/>
        <v>#DIV/0!</v>
      </c>
      <c r="I12" s="138"/>
      <c r="J12" s="138"/>
      <c r="K12" s="138"/>
      <c r="L12" s="138"/>
      <c r="M12" s="152"/>
      <c r="N12" s="152"/>
      <c r="O12" s="152"/>
    </row>
    <row r="13" spans="1:15" ht="25.5" x14ac:dyDescent="0.2">
      <c r="A13" s="125" t="s">
        <v>500</v>
      </c>
      <c r="B13" s="122" t="s">
        <v>501</v>
      </c>
      <c r="C13" s="119"/>
      <c r="D13" s="191"/>
      <c r="E13" s="191"/>
      <c r="F13" s="157"/>
      <c r="G13" s="157" t="e">
        <f t="shared" si="2"/>
        <v>#DIV/0!</v>
      </c>
      <c r="H13" s="157" t="e">
        <f t="shared" si="3"/>
        <v>#DIV/0!</v>
      </c>
      <c r="I13" s="120"/>
      <c r="J13" s="120"/>
      <c r="K13" s="120"/>
      <c r="L13" s="120"/>
      <c r="M13" s="121"/>
      <c r="N13" s="121"/>
      <c r="O13" s="121"/>
    </row>
    <row r="14" spans="1:15" x14ac:dyDescent="0.2">
      <c r="A14" s="188" t="s">
        <v>502</v>
      </c>
      <c r="B14" s="189" t="s">
        <v>503</v>
      </c>
      <c r="C14" s="192">
        <f>+C15</f>
        <v>0</v>
      </c>
      <c r="D14" s="200"/>
      <c r="E14" s="200"/>
      <c r="F14" s="192">
        <f>+F15</f>
        <v>0</v>
      </c>
      <c r="G14" s="192" t="e">
        <f t="shared" si="2"/>
        <v>#DIV/0!</v>
      </c>
      <c r="H14" s="192" t="e">
        <f t="shared" si="3"/>
        <v>#DIV/0!</v>
      </c>
      <c r="I14" s="138"/>
      <c r="J14" s="138"/>
      <c r="K14" s="138"/>
      <c r="L14" s="138"/>
      <c r="M14" s="152"/>
      <c r="N14" s="152"/>
      <c r="O14" s="152"/>
    </row>
    <row r="15" spans="1:15" ht="25.5" x14ac:dyDescent="0.2">
      <c r="A15" s="187" t="s">
        <v>504</v>
      </c>
      <c r="B15" s="163" t="s">
        <v>505</v>
      </c>
      <c r="C15" s="190">
        <f>+C16</f>
        <v>0</v>
      </c>
      <c r="D15" s="191"/>
      <c r="E15" s="191"/>
      <c r="F15" s="190">
        <f t="shared" ref="F15" si="5">+F16</f>
        <v>0</v>
      </c>
      <c r="G15" s="161" t="e">
        <f t="shared" si="2"/>
        <v>#DIV/0!</v>
      </c>
      <c r="H15" s="161" t="e">
        <f t="shared" si="3"/>
        <v>#DIV/0!</v>
      </c>
      <c r="I15" s="138"/>
      <c r="J15" s="138"/>
      <c r="K15" s="138"/>
      <c r="L15" s="138"/>
      <c r="M15" s="152"/>
      <c r="N15" s="152"/>
      <c r="O15" s="152"/>
    </row>
    <row r="16" spans="1:15" ht="25.5" x14ac:dyDescent="0.2">
      <c r="A16" s="125" t="s">
        <v>506</v>
      </c>
      <c r="B16" s="122" t="s">
        <v>507</v>
      </c>
      <c r="C16" s="119"/>
      <c r="D16" s="191"/>
      <c r="E16" s="191"/>
      <c r="F16" s="157"/>
      <c r="G16" s="157" t="e">
        <f t="shared" si="2"/>
        <v>#DIV/0!</v>
      </c>
      <c r="H16" s="157" t="e">
        <f t="shared" si="3"/>
        <v>#DIV/0!</v>
      </c>
      <c r="I16" s="120"/>
      <c r="J16" s="120"/>
      <c r="K16" s="120"/>
      <c r="L16" s="120"/>
      <c r="M16" s="121"/>
      <c r="N16" s="121"/>
      <c r="O16" s="121"/>
    </row>
    <row r="17" spans="1:15" x14ac:dyDescent="0.2">
      <c r="A17" s="194" t="s">
        <v>62</v>
      </c>
      <c r="B17" s="195" t="s">
        <v>509</v>
      </c>
      <c r="C17" s="173">
        <f>+C18+C27+C32</f>
        <v>0</v>
      </c>
      <c r="D17" s="174">
        <f>+D18+D27+D32</f>
        <v>0</v>
      </c>
      <c r="E17" s="174">
        <f>+E18+E27+E32</f>
        <v>0</v>
      </c>
      <c r="F17" s="173">
        <f>+F18+F27+F32</f>
        <v>0</v>
      </c>
      <c r="G17" s="196" t="e">
        <f t="shared" si="2"/>
        <v>#DIV/0!</v>
      </c>
      <c r="H17" s="196" t="e">
        <f t="shared" si="3"/>
        <v>#DIV/0!</v>
      </c>
      <c r="I17" s="115"/>
      <c r="J17" s="115"/>
      <c r="K17" s="115"/>
      <c r="L17" s="115"/>
      <c r="M17" s="114"/>
      <c r="N17" s="114"/>
      <c r="O17" s="114"/>
    </row>
    <row r="18" spans="1:15" x14ac:dyDescent="0.2">
      <c r="A18" s="188" t="s">
        <v>64</v>
      </c>
      <c r="B18" s="189" t="s">
        <v>510</v>
      </c>
      <c r="C18" s="197">
        <f>+C19+C22+C24</f>
        <v>0</v>
      </c>
      <c r="D18" s="200"/>
      <c r="E18" s="200"/>
      <c r="F18" s="197">
        <f>+F19+F22+F24</f>
        <v>0</v>
      </c>
      <c r="G18" s="192" t="e">
        <f t="shared" si="2"/>
        <v>#DIV/0!</v>
      </c>
      <c r="H18" s="192" t="e">
        <f t="shared" si="3"/>
        <v>#DIV/0!</v>
      </c>
      <c r="I18" s="138"/>
      <c r="J18" s="138"/>
      <c r="K18" s="138"/>
      <c r="L18" s="138"/>
      <c r="M18" s="152"/>
      <c r="N18" s="152"/>
      <c r="O18" s="152"/>
    </row>
    <row r="19" spans="1:15" ht="25.5" x14ac:dyDescent="0.2">
      <c r="A19" s="187">
        <v>512</v>
      </c>
      <c r="B19" s="163" t="s">
        <v>548</v>
      </c>
      <c r="C19" s="190">
        <f>+C20+C21</f>
        <v>0</v>
      </c>
      <c r="D19" s="191"/>
      <c r="E19" s="191"/>
      <c r="F19" s="190">
        <f>+F20+F21</f>
        <v>0</v>
      </c>
      <c r="G19" s="190" t="e">
        <f t="shared" ref="G19:G26" si="6">+F19/C19*100</f>
        <v>#DIV/0!</v>
      </c>
      <c r="H19" s="190" t="e">
        <f t="shared" ref="H19:H26" si="7">+F19/E19*100</f>
        <v>#DIV/0!</v>
      </c>
      <c r="I19" s="138"/>
      <c r="J19" s="138"/>
      <c r="K19" s="138"/>
      <c r="L19" s="138"/>
      <c r="M19" s="152"/>
      <c r="N19" s="152"/>
      <c r="O19" s="152"/>
    </row>
    <row r="20" spans="1:15" ht="25.5" x14ac:dyDescent="0.2">
      <c r="A20" s="155">
        <v>5121</v>
      </c>
      <c r="B20" s="153" t="s">
        <v>549</v>
      </c>
      <c r="C20" s="156"/>
      <c r="D20" s="191"/>
      <c r="E20" s="191"/>
      <c r="F20" s="157"/>
      <c r="G20" s="157" t="e">
        <f t="shared" si="6"/>
        <v>#DIV/0!</v>
      </c>
      <c r="H20" s="157" t="e">
        <f t="shared" si="7"/>
        <v>#DIV/0!</v>
      </c>
      <c r="I20" s="138"/>
      <c r="J20" s="138"/>
      <c r="K20" s="138"/>
      <c r="L20" s="138"/>
      <c r="M20" s="152"/>
      <c r="N20" s="152"/>
      <c r="O20" s="152"/>
    </row>
    <row r="21" spans="1:15" ht="25.5" x14ac:dyDescent="0.2">
      <c r="A21" s="155">
        <v>5122</v>
      </c>
      <c r="B21" s="153" t="s">
        <v>550</v>
      </c>
      <c r="C21" s="156"/>
      <c r="D21" s="191"/>
      <c r="E21" s="191"/>
      <c r="F21" s="157"/>
      <c r="G21" s="157" t="e">
        <f t="shared" si="6"/>
        <v>#DIV/0!</v>
      </c>
      <c r="H21" s="157" t="e">
        <f t="shared" si="7"/>
        <v>#DIV/0!</v>
      </c>
      <c r="I21" s="138"/>
      <c r="J21" s="138"/>
      <c r="K21" s="138"/>
      <c r="L21" s="138"/>
      <c r="M21" s="152"/>
      <c r="N21" s="152"/>
      <c r="O21" s="152"/>
    </row>
    <row r="22" spans="1:15" x14ac:dyDescent="0.2">
      <c r="A22" s="187">
        <v>514</v>
      </c>
      <c r="B22" s="163" t="s">
        <v>551</v>
      </c>
      <c r="C22" s="190">
        <f>+C23</f>
        <v>0</v>
      </c>
      <c r="D22" s="191"/>
      <c r="E22" s="191"/>
      <c r="F22" s="190">
        <f t="shared" ref="F22" si="8">+F23</f>
        <v>0</v>
      </c>
      <c r="G22" s="190" t="e">
        <f t="shared" si="6"/>
        <v>#DIV/0!</v>
      </c>
      <c r="H22" s="190" t="e">
        <f t="shared" si="7"/>
        <v>#DIV/0!</v>
      </c>
      <c r="I22" s="138"/>
      <c r="J22" s="138"/>
      <c r="K22" s="138"/>
      <c r="L22" s="138"/>
      <c r="M22" s="152"/>
      <c r="N22" s="152"/>
      <c r="O22" s="152"/>
    </row>
    <row r="23" spans="1:15" x14ac:dyDescent="0.2">
      <c r="A23" s="155">
        <v>5141</v>
      </c>
      <c r="B23" s="153" t="s">
        <v>552</v>
      </c>
      <c r="C23" s="156"/>
      <c r="D23" s="191"/>
      <c r="E23" s="191"/>
      <c r="F23" s="157"/>
      <c r="G23" s="157" t="e">
        <f t="shared" si="6"/>
        <v>#DIV/0!</v>
      </c>
      <c r="H23" s="157" t="e">
        <f t="shared" si="7"/>
        <v>#DIV/0!</v>
      </c>
      <c r="I23" s="138"/>
      <c r="J23" s="138"/>
      <c r="K23" s="138"/>
      <c r="L23" s="138"/>
      <c r="M23" s="152"/>
      <c r="N23" s="152"/>
      <c r="O23" s="152"/>
    </row>
    <row r="24" spans="1:15" x14ac:dyDescent="0.2">
      <c r="A24" s="187">
        <v>518</v>
      </c>
      <c r="B24" s="163" t="s">
        <v>553</v>
      </c>
      <c r="C24" s="190">
        <f>+C25+C26</f>
        <v>0</v>
      </c>
      <c r="D24" s="191"/>
      <c r="E24" s="191"/>
      <c r="F24" s="190">
        <f>+F25+F26</f>
        <v>0</v>
      </c>
      <c r="G24" s="190" t="e">
        <f t="shared" si="6"/>
        <v>#DIV/0!</v>
      </c>
      <c r="H24" s="190" t="e">
        <f t="shared" si="7"/>
        <v>#DIV/0!</v>
      </c>
      <c r="I24" s="138"/>
      <c r="J24" s="138"/>
      <c r="K24" s="138"/>
      <c r="L24" s="138"/>
      <c r="M24" s="152"/>
      <c r="N24" s="152"/>
      <c r="O24" s="152"/>
    </row>
    <row r="25" spans="1:15" ht="25.5" x14ac:dyDescent="0.2">
      <c r="A25" s="155">
        <v>5181</v>
      </c>
      <c r="B25" s="153" t="s">
        <v>554</v>
      </c>
      <c r="C25" s="156"/>
      <c r="D25" s="191"/>
      <c r="E25" s="191"/>
      <c r="F25" s="157"/>
      <c r="G25" s="157" t="e">
        <f t="shared" si="6"/>
        <v>#DIV/0!</v>
      </c>
      <c r="H25" s="157" t="e">
        <f t="shared" si="7"/>
        <v>#DIV/0!</v>
      </c>
      <c r="I25" s="138"/>
      <c r="J25" s="138"/>
      <c r="K25" s="138"/>
      <c r="L25" s="138"/>
      <c r="M25" s="152"/>
      <c r="N25" s="152"/>
      <c r="O25" s="152"/>
    </row>
    <row r="26" spans="1:15" x14ac:dyDescent="0.2">
      <c r="A26" s="155">
        <v>5183</v>
      </c>
      <c r="B26" s="153" t="s">
        <v>555</v>
      </c>
      <c r="C26" s="156"/>
      <c r="D26" s="191"/>
      <c r="E26" s="191"/>
      <c r="F26" s="157"/>
      <c r="G26" s="157" t="e">
        <f t="shared" si="6"/>
        <v>#DIV/0!</v>
      </c>
      <c r="H26" s="157" t="e">
        <f t="shared" si="7"/>
        <v>#DIV/0!</v>
      </c>
      <c r="I26" s="138"/>
      <c r="J26" s="138"/>
      <c r="K26" s="138"/>
      <c r="L26" s="138"/>
      <c r="M26" s="152"/>
      <c r="N26" s="152"/>
      <c r="O26" s="152"/>
    </row>
    <row r="27" spans="1:15" x14ac:dyDescent="0.2">
      <c r="A27" s="188" t="s">
        <v>511</v>
      </c>
      <c r="B27" s="189" t="s">
        <v>512</v>
      </c>
      <c r="C27" s="197">
        <f>+C28+C30</f>
        <v>0</v>
      </c>
      <c r="D27" s="200"/>
      <c r="E27" s="200"/>
      <c r="F27" s="197">
        <f>+F28+F30</f>
        <v>0</v>
      </c>
      <c r="G27" s="192" t="e">
        <f t="shared" si="2"/>
        <v>#DIV/0!</v>
      </c>
      <c r="H27" s="192" t="e">
        <f t="shared" si="3"/>
        <v>#DIV/0!</v>
      </c>
      <c r="I27" s="138"/>
      <c r="J27" s="138"/>
      <c r="K27" s="138"/>
      <c r="L27" s="138"/>
      <c r="M27" s="152"/>
      <c r="N27" s="152"/>
      <c r="O27" s="152"/>
    </row>
    <row r="28" spans="1:15" ht="25.5" x14ac:dyDescent="0.2">
      <c r="A28" s="187" t="s">
        <v>513</v>
      </c>
      <c r="B28" s="163" t="s">
        <v>514</v>
      </c>
      <c r="C28" s="190">
        <f>+C29</f>
        <v>0</v>
      </c>
      <c r="D28" s="191"/>
      <c r="E28" s="191"/>
      <c r="F28" s="190">
        <f t="shared" ref="F28" si="9">+F29</f>
        <v>0</v>
      </c>
      <c r="G28" s="161" t="e">
        <f t="shared" si="2"/>
        <v>#DIV/0!</v>
      </c>
      <c r="H28" s="161" t="e">
        <f t="shared" si="3"/>
        <v>#DIV/0!</v>
      </c>
      <c r="I28" s="138"/>
      <c r="J28" s="138"/>
      <c r="K28" s="138"/>
      <c r="L28" s="138"/>
      <c r="M28" s="152"/>
      <c r="N28" s="152"/>
      <c r="O28" s="152"/>
    </row>
    <row r="29" spans="1:15" ht="25.5" x14ac:dyDescent="0.2">
      <c r="A29" s="125" t="s">
        <v>515</v>
      </c>
      <c r="B29" s="122" t="s">
        <v>514</v>
      </c>
      <c r="C29" s="126"/>
      <c r="D29" s="191"/>
      <c r="E29" s="191"/>
      <c r="F29" s="157"/>
      <c r="G29" s="157" t="e">
        <f t="shared" si="2"/>
        <v>#DIV/0!</v>
      </c>
      <c r="H29" s="157" t="e">
        <f t="shared" si="3"/>
        <v>#DIV/0!</v>
      </c>
      <c r="I29" s="120"/>
      <c r="J29" s="120"/>
      <c r="K29" s="120"/>
      <c r="L29" s="120"/>
      <c r="M29" s="121"/>
      <c r="N29" s="121"/>
      <c r="O29" s="121"/>
    </row>
    <row r="30" spans="1:15" ht="25.5" x14ac:dyDescent="0.2">
      <c r="A30" s="187" t="s">
        <v>516</v>
      </c>
      <c r="B30" s="163" t="s">
        <v>517</v>
      </c>
      <c r="C30" s="190">
        <f>+C31</f>
        <v>0</v>
      </c>
      <c r="D30" s="191"/>
      <c r="E30" s="191"/>
      <c r="F30" s="190">
        <f t="shared" ref="F30" si="10">+F31</f>
        <v>0</v>
      </c>
      <c r="G30" s="161" t="e">
        <f t="shared" si="2"/>
        <v>#DIV/0!</v>
      </c>
      <c r="H30" s="161" t="e">
        <f t="shared" si="3"/>
        <v>#DIV/0!</v>
      </c>
      <c r="I30" s="138"/>
      <c r="J30" s="138"/>
      <c r="K30" s="138"/>
      <c r="L30" s="138"/>
      <c r="M30" s="152"/>
      <c r="N30" s="152"/>
      <c r="O30" s="152"/>
    </row>
    <row r="31" spans="1:15" ht="25.5" x14ac:dyDescent="0.2">
      <c r="A31" s="125" t="s">
        <v>518</v>
      </c>
      <c r="B31" s="122" t="s">
        <v>519</v>
      </c>
      <c r="C31" s="119"/>
      <c r="D31" s="191"/>
      <c r="E31" s="191"/>
      <c r="F31" s="157"/>
      <c r="G31" s="157" t="e">
        <f t="shared" si="2"/>
        <v>#DIV/0!</v>
      </c>
      <c r="H31" s="157" t="e">
        <f t="shared" si="3"/>
        <v>#DIV/0!</v>
      </c>
      <c r="I31" s="120"/>
      <c r="J31" s="120"/>
      <c r="K31" s="120"/>
      <c r="L31" s="120"/>
      <c r="M31" s="121"/>
      <c r="N31" s="121"/>
      <c r="O31" s="121"/>
    </row>
    <row r="32" spans="1:15" x14ac:dyDescent="0.2">
      <c r="A32" s="188" t="s">
        <v>520</v>
      </c>
      <c r="B32" s="189" t="s">
        <v>521</v>
      </c>
      <c r="C32" s="192">
        <f>+C33+C35</f>
        <v>0</v>
      </c>
      <c r="D32" s="200"/>
      <c r="E32" s="200"/>
      <c r="F32" s="192">
        <f>+F33+F35</f>
        <v>0</v>
      </c>
      <c r="G32" s="192" t="e">
        <f>+F32/C32*100</f>
        <v>#DIV/0!</v>
      </c>
      <c r="H32" s="192" t="e">
        <f t="shared" si="3"/>
        <v>#DIV/0!</v>
      </c>
      <c r="I32" s="120"/>
      <c r="J32" s="120"/>
      <c r="K32" s="120"/>
      <c r="L32" s="120"/>
      <c r="M32" s="121"/>
      <c r="N32" s="121"/>
      <c r="O32" s="121"/>
    </row>
    <row r="33" spans="1:15" ht="25.5" x14ac:dyDescent="0.2">
      <c r="A33" s="187" t="s">
        <v>522</v>
      </c>
      <c r="B33" s="163" t="s">
        <v>523</v>
      </c>
      <c r="C33" s="190">
        <f>+C34</f>
        <v>0</v>
      </c>
      <c r="D33" s="191"/>
      <c r="E33" s="191"/>
      <c r="F33" s="190">
        <f t="shared" ref="F33" si="11">+F34</f>
        <v>0</v>
      </c>
      <c r="G33" s="161" t="e">
        <f t="shared" si="2"/>
        <v>#DIV/0!</v>
      </c>
      <c r="H33" s="161" t="e">
        <f t="shared" si="3"/>
        <v>#DIV/0!</v>
      </c>
      <c r="I33" s="120"/>
      <c r="J33" s="120"/>
      <c r="K33" s="120"/>
      <c r="L33" s="120"/>
      <c r="M33" s="121"/>
      <c r="N33" s="121"/>
      <c r="O33" s="121"/>
    </row>
    <row r="34" spans="1:15" ht="25.5" x14ac:dyDescent="0.2">
      <c r="A34" s="125" t="s">
        <v>524</v>
      </c>
      <c r="B34" s="122" t="s">
        <v>525</v>
      </c>
      <c r="C34" s="119"/>
      <c r="D34" s="191"/>
      <c r="E34" s="191"/>
      <c r="F34" s="157"/>
      <c r="G34" s="157" t="e">
        <f t="shared" si="2"/>
        <v>#DIV/0!</v>
      </c>
      <c r="H34" s="157" t="e">
        <f t="shared" si="3"/>
        <v>#DIV/0!</v>
      </c>
      <c r="I34" s="121"/>
      <c r="J34" s="121"/>
      <c r="K34" s="121"/>
      <c r="L34" s="121"/>
      <c r="M34" s="121"/>
      <c r="N34" s="121"/>
      <c r="O34" s="121"/>
    </row>
    <row r="35" spans="1:15" ht="25.5" x14ac:dyDescent="0.2">
      <c r="A35" s="187" t="s">
        <v>526</v>
      </c>
      <c r="B35" s="163" t="s">
        <v>527</v>
      </c>
      <c r="C35" s="190">
        <f>+C36</f>
        <v>0</v>
      </c>
      <c r="D35" s="191"/>
      <c r="E35" s="191"/>
      <c r="F35" s="190">
        <f t="shared" ref="F35" si="12">+F36</f>
        <v>0</v>
      </c>
      <c r="G35" s="190" t="e">
        <f t="shared" si="2"/>
        <v>#DIV/0!</v>
      </c>
      <c r="H35" s="190" t="e">
        <f t="shared" si="3"/>
        <v>#DIV/0!</v>
      </c>
      <c r="I35" s="121"/>
      <c r="J35" s="121"/>
      <c r="K35" s="121"/>
      <c r="L35" s="121"/>
      <c r="M35" s="121"/>
      <c r="N35" s="121"/>
      <c r="O35" s="121"/>
    </row>
    <row r="36" spans="1:15" ht="25.5" x14ac:dyDescent="0.2">
      <c r="A36" s="125" t="s">
        <v>528</v>
      </c>
      <c r="B36" s="122" t="s">
        <v>529</v>
      </c>
      <c r="C36" s="119"/>
      <c r="D36" s="191"/>
      <c r="E36" s="191"/>
      <c r="F36" s="157"/>
      <c r="G36" s="157" t="e">
        <f t="shared" si="2"/>
        <v>#DIV/0!</v>
      </c>
      <c r="H36" s="157" t="e">
        <f t="shared" si="3"/>
        <v>#DIV/0!</v>
      </c>
      <c r="I36" s="121"/>
      <c r="J36" s="121"/>
      <c r="K36" s="121"/>
      <c r="L36" s="121"/>
      <c r="M36" s="121"/>
      <c r="N36" s="121"/>
      <c r="O36" s="121"/>
    </row>
  </sheetData>
  <mergeCells count="4">
    <mergeCell ref="A2:K2"/>
    <mergeCell ref="A8:B8"/>
    <mergeCell ref="A7:B7"/>
    <mergeCell ref="A5:H5"/>
  </mergeCells>
  <pageMargins left="0.70866141732283472" right="0.70866141732283472" top="0.35433070866141736" bottom="0.15748031496062992" header="0.31496062992125984" footer="0.31496062992125984"/>
  <pageSetup paperSize="9" scale="82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19"/>
  <sheetViews>
    <sheetView topLeftCell="A4" zoomScale="90" zoomScaleNormal="90" workbookViewId="0">
      <selection activeCell="C7" sqref="C7:F7"/>
    </sheetView>
  </sheetViews>
  <sheetFormatPr defaultRowHeight="12.75" x14ac:dyDescent="0.2"/>
  <cols>
    <col min="1" max="1" width="15.85546875" style="31" customWidth="1"/>
    <col min="2" max="2" width="29.42578125" style="34" customWidth="1"/>
    <col min="3" max="3" width="20.140625" style="35" customWidth="1"/>
    <col min="4" max="5" width="17.7109375" style="36" bestFit="1" customWidth="1"/>
    <col min="6" max="6" width="16.5703125" style="35" bestFit="1" customWidth="1"/>
    <col min="7" max="8" width="12" style="35" customWidth="1"/>
    <col min="9" max="9" width="15.42578125" style="31" bestFit="1" customWidth="1"/>
    <col min="10" max="10" width="9.42578125" style="31" bestFit="1" customWidth="1"/>
    <col min="11" max="11" width="15.42578125" style="31" bestFit="1" customWidth="1"/>
    <col min="12" max="12" width="9.42578125" style="31" bestFit="1" customWidth="1"/>
    <col min="13" max="256" width="9.140625" style="31"/>
    <col min="257" max="257" width="15.85546875" style="31" customWidth="1"/>
    <col min="258" max="258" width="50.7109375" style="31" customWidth="1"/>
    <col min="259" max="259" width="20.140625" style="31" customWidth="1"/>
    <col min="260" max="261" width="17.7109375" style="31" bestFit="1" customWidth="1"/>
    <col min="262" max="262" width="16.5703125" style="31" bestFit="1" customWidth="1"/>
    <col min="263" max="263" width="15.7109375" style="31" bestFit="1" customWidth="1"/>
    <col min="264" max="264" width="18.42578125" style="31" bestFit="1" customWidth="1"/>
    <col min="265" max="265" width="15.42578125" style="31" bestFit="1" customWidth="1"/>
    <col min="266" max="266" width="9.42578125" style="31" bestFit="1" customWidth="1"/>
    <col min="267" max="267" width="15.42578125" style="31" bestFit="1" customWidth="1"/>
    <col min="268" max="268" width="9.42578125" style="31" bestFit="1" customWidth="1"/>
    <col min="269" max="512" width="9.140625" style="31"/>
    <col min="513" max="513" width="15.85546875" style="31" customWidth="1"/>
    <col min="514" max="514" width="50.7109375" style="31" customWidth="1"/>
    <col min="515" max="515" width="20.140625" style="31" customWidth="1"/>
    <col min="516" max="517" width="17.7109375" style="31" bestFit="1" customWidth="1"/>
    <col min="518" max="518" width="16.5703125" style="31" bestFit="1" customWidth="1"/>
    <col min="519" max="519" width="15.7109375" style="31" bestFit="1" customWidth="1"/>
    <col min="520" max="520" width="18.42578125" style="31" bestFit="1" customWidth="1"/>
    <col min="521" max="521" width="15.42578125" style="31" bestFit="1" customWidth="1"/>
    <col min="522" max="522" width="9.42578125" style="31" bestFit="1" customWidth="1"/>
    <col min="523" max="523" width="15.42578125" style="31" bestFit="1" customWidth="1"/>
    <col min="524" max="524" width="9.42578125" style="31" bestFit="1" customWidth="1"/>
    <col min="525" max="768" width="9.140625" style="31"/>
    <col min="769" max="769" width="15.85546875" style="31" customWidth="1"/>
    <col min="770" max="770" width="50.7109375" style="31" customWidth="1"/>
    <col min="771" max="771" width="20.140625" style="31" customWidth="1"/>
    <col min="772" max="773" width="17.7109375" style="31" bestFit="1" customWidth="1"/>
    <col min="774" max="774" width="16.5703125" style="31" bestFit="1" customWidth="1"/>
    <col min="775" max="775" width="15.7109375" style="31" bestFit="1" customWidth="1"/>
    <col min="776" max="776" width="18.42578125" style="31" bestFit="1" customWidth="1"/>
    <col min="777" max="777" width="15.42578125" style="31" bestFit="1" customWidth="1"/>
    <col min="778" max="778" width="9.42578125" style="31" bestFit="1" customWidth="1"/>
    <col min="779" max="779" width="15.42578125" style="31" bestFit="1" customWidth="1"/>
    <col min="780" max="780" width="9.42578125" style="31" bestFit="1" customWidth="1"/>
    <col min="781" max="1024" width="9.140625" style="31"/>
    <col min="1025" max="1025" width="15.85546875" style="31" customWidth="1"/>
    <col min="1026" max="1026" width="50.7109375" style="31" customWidth="1"/>
    <col min="1027" max="1027" width="20.140625" style="31" customWidth="1"/>
    <col min="1028" max="1029" width="17.7109375" style="31" bestFit="1" customWidth="1"/>
    <col min="1030" max="1030" width="16.5703125" style="31" bestFit="1" customWidth="1"/>
    <col min="1031" max="1031" width="15.7109375" style="31" bestFit="1" customWidth="1"/>
    <col min="1032" max="1032" width="18.42578125" style="31" bestFit="1" customWidth="1"/>
    <col min="1033" max="1033" width="15.42578125" style="31" bestFit="1" customWidth="1"/>
    <col min="1034" max="1034" width="9.42578125" style="31" bestFit="1" customWidth="1"/>
    <col min="1035" max="1035" width="15.42578125" style="31" bestFit="1" customWidth="1"/>
    <col min="1036" max="1036" width="9.42578125" style="31" bestFit="1" customWidth="1"/>
    <col min="1037" max="1280" width="9.140625" style="31"/>
    <col min="1281" max="1281" width="15.85546875" style="31" customWidth="1"/>
    <col min="1282" max="1282" width="50.7109375" style="31" customWidth="1"/>
    <col min="1283" max="1283" width="20.140625" style="31" customWidth="1"/>
    <col min="1284" max="1285" width="17.7109375" style="31" bestFit="1" customWidth="1"/>
    <col min="1286" max="1286" width="16.5703125" style="31" bestFit="1" customWidth="1"/>
    <col min="1287" max="1287" width="15.7109375" style="31" bestFit="1" customWidth="1"/>
    <col min="1288" max="1288" width="18.42578125" style="31" bestFit="1" customWidth="1"/>
    <col min="1289" max="1289" width="15.42578125" style="31" bestFit="1" customWidth="1"/>
    <col min="1290" max="1290" width="9.42578125" style="31" bestFit="1" customWidth="1"/>
    <col min="1291" max="1291" width="15.42578125" style="31" bestFit="1" customWidth="1"/>
    <col min="1292" max="1292" width="9.42578125" style="31" bestFit="1" customWidth="1"/>
    <col min="1293" max="1536" width="9.140625" style="31"/>
    <col min="1537" max="1537" width="15.85546875" style="31" customWidth="1"/>
    <col min="1538" max="1538" width="50.7109375" style="31" customWidth="1"/>
    <col min="1539" max="1539" width="20.140625" style="31" customWidth="1"/>
    <col min="1540" max="1541" width="17.7109375" style="31" bestFit="1" customWidth="1"/>
    <col min="1542" max="1542" width="16.5703125" style="31" bestFit="1" customWidth="1"/>
    <col min="1543" max="1543" width="15.7109375" style="31" bestFit="1" customWidth="1"/>
    <col min="1544" max="1544" width="18.42578125" style="31" bestFit="1" customWidth="1"/>
    <col min="1545" max="1545" width="15.42578125" style="31" bestFit="1" customWidth="1"/>
    <col min="1546" max="1546" width="9.42578125" style="31" bestFit="1" customWidth="1"/>
    <col min="1547" max="1547" width="15.42578125" style="31" bestFit="1" customWidth="1"/>
    <col min="1548" max="1548" width="9.42578125" style="31" bestFit="1" customWidth="1"/>
    <col min="1549" max="1792" width="9.140625" style="31"/>
    <col min="1793" max="1793" width="15.85546875" style="31" customWidth="1"/>
    <col min="1794" max="1794" width="50.7109375" style="31" customWidth="1"/>
    <col min="1795" max="1795" width="20.140625" style="31" customWidth="1"/>
    <col min="1796" max="1797" width="17.7109375" style="31" bestFit="1" customWidth="1"/>
    <col min="1798" max="1798" width="16.5703125" style="31" bestFit="1" customWidth="1"/>
    <col min="1799" max="1799" width="15.7109375" style="31" bestFit="1" customWidth="1"/>
    <col min="1800" max="1800" width="18.42578125" style="31" bestFit="1" customWidth="1"/>
    <col min="1801" max="1801" width="15.42578125" style="31" bestFit="1" customWidth="1"/>
    <col min="1802" max="1802" width="9.42578125" style="31" bestFit="1" customWidth="1"/>
    <col min="1803" max="1803" width="15.42578125" style="31" bestFit="1" customWidth="1"/>
    <col min="1804" max="1804" width="9.42578125" style="31" bestFit="1" customWidth="1"/>
    <col min="1805" max="2048" width="9.140625" style="31"/>
    <col min="2049" max="2049" width="15.85546875" style="31" customWidth="1"/>
    <col min="2050" max="2050" width="50.7109375" style="31" customWidth="1"/>
    <col min="2051" max="2051" width="20.140625" style="31" customWidth="1"/>
    <col min="2052" max="2053" width="17.7109375" style="31" bestFit="1" customWidth="1"/>
    <col min="2054" max="2054" width="16.5703125" style="31" bestFit="1" customWidth="1"/>
    <col min="2055" max="2055" width="15.7109375" style="31" bestFit="1" customWidth="1"/>
    <col min="2056" max="2056" width="18.42578125" style="31" bestFit="1" customWidth="1"/>
    <col min="2057" max="2057" width="15.42578125" style="31" bestFit="1" customWidth="1"/>
    <col min="2058" max="2058" width="9.42578125" style="31" bestFit="1" customWidth="1"/>
    <col min="2059" max="2059" width="15.42578125" style="31" bestFit="1" customWidth="1"/>
    <col min="2060" max="2060" width="9.42578125" style="31" bestFit="1" customWidth="1"/>
    <col min="2061" max="2304" width="9.140625" style="31"/>
    <col min="2305" max="2305" width="15.85546875" style="31" customWidth="1"/>
    <col min="2306" max="2306" width="50.7109375" style="31" customWidth="1"/>
    <col min="2307" max="2307" width="20.140625" style="31" customWidth="1"/>
    <col min="2308" max="2309" width="17.7109375" style="31" bestFit="1" customWidth="1"/>
    <col min="2310" max="2310" width="16.5703125" style="31" bestFit="1" customWidth="1"/>
    <col min="2311" max="2311" width="15.7109375" style="31" bestFit="1" customWidth="1"/>
    <col min="2312" max="2312" width="18.42578125" style="31" bestFit="1" customWidth="1"/>
    <col min="2313" max="2313" width="15.42578125" style="31" bestFit="1" customWidth="1"/>
    <col min="2314" max="2314" width="9.42578125" style="31" bestFit="1" customWidth="1"/>
    <col min="2315" max="2315" width="15.42578125" style="31" bestFit="1" customWidth="1"/>
    <col min="2316" max="2316" width="9.42578125" style="31" bestFit="1" customWidth="1"/>
    <col min="2317" max="2560" width="9.140625" style="31"/>
    <col min="2561" max="2561" width="15.85546875" style="31" customWidth="1"/>
    <col min="2562" max="2562" width="50.7109375" style="31" customWidth="1"/>
    <col min="2563" max="2563" width="20.140625" style="31" customWidth="1"/>
    <col min="2564" max="2565" width="17.7109375" style="31" bestFit="1" customWidth="1"/>
    <col min="2566" max="2566" width="16.5703125" style="31" bestFit="1" customWidth="1"/>
    <col min="2567" max="2567" width="15.7109375" style="31" bestFit="1" customWidth="1"/>
    <col min="2568" max="2568" width="18.42578125" style="31" bestFit="1" customWidth="1"/>
    <col min="2569" max="2569" width="15.42578125" style="31" bestFit="1" customWidth="1"/>
    <col min="2570" max="2570" width="9.42578125" style="31" bestFit="1" customWidth="1"/>
    <col min="2571" max="2571" width="15.42578125" style="31" bestFit="1" customWidth="1"/>
    <col min="2572" max="2572" width="9.42578125" style="31" bestFit="1" customWidth="1"/>
    <col min="2573" max="2816" width="9.140625" style="31"/>
    <col min="2817" max="2817" width="15.85546875" style="31" customWidth="1"/>
    <col min="2818" max="2818" width="50.7109375" style="31" customWidth="1"/>
    <col min="2819" max="2819" width="20.140625" style="31" customWidth="1"/>
    <col min="2820" max="2821" width="17.7109375" style="31" bestFit="1" customWidth="1"/>
    <col min="2822" max="2822" width="16.5703125" style="31" bestFit="1" customWidth="1"/>
    <col min="2823" max="2823" width="15.7109375" style="31" bestFit="1" customWidth="1"/>
    <col min="2824" max="2824" width="18.42578125" style="31" bestFit="1" customWidth="1"/>
    <col min="2825" max="2825" width="15.42578125" style="31" bestFit="1" customWidth="1"/>
    <col min="2826" max="2826" width="9.42578125" style="31" bestFit="1" customWidth="1"/>
    <col min="2827" max="2827" width="15.42578125" style="31" bestFit="1" customWidth="1"/>
    <col min="2828" max="2828" width="9.42578125" style="31" bestFit="1" customWidth="1"/>
    <col min="2829" max="3072" width="9.140625" style="31"/>
    <col min="3073" max="3073" width="15.85546875" style="31" customWidth="1"/>
    <col min="3074" max="3074" width="50.7109375" style="31" customWidth="1"/>
    <col min="3075" max="3075" width="20.140625" style="31" customWidth="1"/>
    <col min="3076" max="3077" width="17.7109375" style="31" bestFit="1" customWidth="1"/>
    <col min="3078" max="3078" width="16.5703125" style="31" bestFit="1" customWidth="1"/>
    <col min="3079" max="3079" width="15.7109375" style="31" bestFit="1" customWidth="1"/>
    <col min="3080" max="3080" width="18.42578125" style="31" bestFit="1" customWidth="1"/>
    <col min="3081" max="3081" width="15.42578125" style="31" bestFit="1" customWidth="1"/>
    <col min="3082" max="3082" width="9.42578125" style="31" bestFit="1" customWidth="1"/>
    <col min="3083" max="3083" width="15.42578125" style="31" bestFit="1" customWidth="1"/>
    <col min="3084" max="3084" width="9.42578125" style="31" bestFit="1" customWidth="1"/>
    <col min="3085" max="3328" width="9.140625" style="31"/>
    <col min="3329" max="3329" width="15.85546875" style="31" customWidth="1"/>
    <col min="3330" max="3330" width="50.7109375" style="31" customWidth="1"/>
    <col min="3331" max="3331" width="20.140625" style="31" customWidth="1"/>
    <col min="3332" max="3333" width="17.7109375" style="31" bestFit="1" customWidth="1"/>
    <col min="3334" max="3334" width="16.5703125" style="31" bestFit="1" customWidth="1"/>
    <col min="3335" max="3335" width="15.7109375" style="31" bestFit="1" customWidth="1"/>
    <col min="3336" max="3336" width="18.42578125" style="31" bestFit="1" customWidth="1"/>
    <col min="3337" max="3337" width="15.42578125" style="31" bestFit="1" customWidth="1"/>
    <col min="3338" max="3338" width="9.42578125" style="31" bestFit="1" customWidth="1"/>
    <col min="3339" max="3339" width="15.42578125" style="31" bestFit="1" customWidth="1"/>
    <col min="3340" max="3340" width="9.42578125" style="31" bestFit="1" customWidth="1"/>
    <col min="3341" max="3584" width="9.140625" style="31"/>
    <col min="3585" max="3585" width="15.85546875" style="31" customWidth="1"/>
    <col min="3586" max="3586" width="50.7109375" style="31" customWidth="1"/>
    <col min="3587" max="3587" width="20.140625" style="31" customWidth="1"/>
    <col min="3588" max="3589" width="17.7109375" style="31" bestFit="1" customWidth="1"/>
    <col min="3590" max="3590" width="16.5703125" style="31" bestFit="1" customWidth="1"/>
    <col min="3591" max="3591" width="15.7109375" style="31" bestFit="1" customWidth="1"/>
    <col min="3592" max="3592" width="18.42578125" style="31" bestFit="1" customWidth="1"/>
    <col min="3593" max="3593" width="15.42578125" style="31" bestFit="1" customWidth="1"/>
    <col min="3594" max="3594" width="9.42578125" style="31" bestFit="1" customWidth="1"/>
    <col min="3595" max="3595" width="15.42578125" style="31" bestFit="1" customWidth="1"/>
    <col min="3596" max="3596" width="9.42578125" style="31" bestFit="1" customWidth="1"/>
    <col min="3597" max="3840" width="9.140625" style="31"/>
    <col min="3841" max="3841" width="15.85546875" style="31" customWidth="1"/>
    <col min="3842" max="3842" width="50.7109375" style="31" customWidth="1"/>
    <col min="3843" max="3843" width="20.140625" style="31" customWidth="1"/>
    <col min="3844" max="3845" width="17.7109375" style="31" bestFit="1" customWidth="1"/>
    <col min="3846" max="3846" width="16.5703125" style="31" bestFit="1" customWidth="1"/>
    <col min="3847" max="3847" width="15.7109375" style="31" bestFit="1" customWidth="1"/>
    <col min="3848" max="3848" width="18.42578125" style="31" bestFit="1" customWidth="1"/>
    <col min="3849" max="3849" width="15.42578125" style="31" bestFit="1" customWidth="1"/>
    <col min="3850" max="3850" width="9.42578125" style="31" bestFit="1" customWidth="1"/>
    <col min="3851" max="3851" width="15.42578125" style="31" bestFit="1" customWidth="1"/>
    <col min="3852" max="3852" width="9.42578125" style="31" bestFit="1" customWidth="1"/>
    <col min="3853" max="4096" width="9.140625" style="31"/>
    <col min="4097" max="4097" width="15.85546875" style="31" customWidth="1"/>
    <col min="4098" max="4098" width="50.7109375" style="31" customWidth="1"/>
    <col min="4099" max="4099" width="20.140625" style="31" customWidth="1"/>
    <col min="4100" max="4101" width="17.7109375" style="31" bestFit="1" customWidth="1"/>
    <col min="4102" max="4102" width="16.5703125" style="31" bestFit="1" customWidth="1"/>
    <col min="4103" max="4103" width="15.7109375" style="31" bestFit="1" customWidth="1"/>
    <col min="4104" max="4104" width="18.42578125" style="31" bestFit="1" customWidth="1"/>
    <col min="4105" max="4105" width="15.42578125" style="31" bestFit="1" customWidth="1"/>
    <col min="4106" max="4106" width="9.42578125" style="31" bestFit="1" customWidth="1"/>
    <col min="4107" max="4107" width="15.42578125" style="31" bestFit="1" customWidth="1"/>
    <col min="4108" max="4108" width="9.42578125" style="31" bestFit="1" customWidth="1"/>
    <col min="4109" max="4352" width="9.140625" style="31"/>
    <col min="4353" max="4353" width="15.85546875" style="31" customWidth="1"/>
    <col min="4354" max="4354" width="50.7109375" style="31" customWidth="1"/>
    <col min="4355" max="4355" width="20.140625" style="31" customWidth="1"/>
    <col min="4356" max="4357" width="17.7109375" style="31" bestFit="1" customWidth="1"/>
    <col min="4358" max="4358" width="16.5703125" style="31" bestFit="1" customWidth="1"/>
    <col min="4359" max="4359" width="15.7109375" style="31" bestFit="1" customWidth="1"/>
    <col min="4360" max="4360" width="18.42578125" style="31" bestFit="1" customWidth="1"/>
    <col min="4361" max="4361" width="15.42578125" style="31" bestFit="1" customWidth="1"/>
    <col min="4362" max="4362" width="9.42578125" style="31" bestFit="1" customWidth="1"/>
    <col min="4363" max="4363" width="15.42578125" style="31" bestFit="1" customWidth="1"/>
    <col min="4364" max="4364" width="9.42578125" style="31" bestFit="1" customWidth="1"/>
    <col min="4365" max="4608" width="9.140625" style="31"/>
    <col min="4609" max="4609" width="15.85546875" style="31" customWidth="1"/>
    <col min="4610" max="4610" width="50.7109375" style="31" customWidth="1"/>
    <col min="4611" max="4611" width="20.140625" style="31" customWidth="1"/>
    <col min="4612" max="4613" width="17.7109375" style="31" bestFit="1" customWidth="1"/>
    <col min="4614" max="4614" width="16.5703125" style="31" bestFit="1" customWidth="1"/>
    <col min="4615" max="4615" width="15.7109375" style="31" bestFit="1" customWidth="1"/>
    <col min="4616" max="4616" width="18.42578125" style="31" bestFit="1" customWidth="1"/>
    <col min="4617" max="4617" width="15.42578125" style="31" bestFit="1" customWidth="1"/>
    <col min="4618" max="4618" width="9.42578125" style="31" bestFit="1" customWidth="1"/>
    <col min="4619" max="4619" width="15.42578125" style="31" bestFit="1" customWidth="1"/>
    <col min="4620" max="4620" width="9.42578125" style="31" bestFit="1" customWidth="1"/>
    <col min="4621" max="4864" width="9.140625" style="31"/>
    <col min="4865" max="4865" width="15.85546875" style="31" customWidth="1"/>
    <col min="4866" max="4866" width="50.7109375" style="31" customWidth="1"/>
    <col min="4867" max="4867" width="20.140625" style="31" customWidth="1"/>
    <col min="4868" max="4869" width="17.7109375" style="31" bestFit="1" customWidth="1"/>
    <col min="4870" max="4870" width="16.5703125" style="31" bestFit="1" customWidth="1"/>
    <col min="4871" max="4871" width="15.7109375" style="31" bestFit="1" customWidth="1"/>
    <col min="4872" max="4872" width="18.42578125" style="31" bestFit="1" customWidth="1"/>
    <col min="4873" max="4873" width="15.42578125" style="31" bestFit="1" customWidth="1"/>
    <col min="4874" max="4874" width="9.42578125" style="31" bestFit="1" customWidth="1"/>
    <col min="4875" max="4875" width="15.42578125" style="31" bestFit="1" customWidth="1"/>
    <col min="4876" max="4876" width="9.42578125" style="31" bestFit="1" customWidth="1"/>
    <col min="4877" max="5120" width="9.140625" style="31"/>
    <col min="5121" max="5121" width="15.85546875" style="31" customWidth="1"/>
    <col min="5122" max="5122" width="50.7109375" style="31" customWidth="1"/>
    <col min="5123" max="5123" width="20.140625" style="31" customWidth="1"/>
    <col min="5124" max="5125" width="17.7109375" style="31" bestFit="1" customWidth="1"/>
    <col min="5126" max="5126" width="16.5703125" style="31" bestFit="1" customWidth="1"/>
    <col min="5127" max="5127" width="15.7109375" style="31" bestFit="1" customWidth="1"/>
    <col min="5128" max="5128" width="18.42578125" style="31" bestFit="1" customWidth="1"/>
    <col min="5129" max="5129" width="15.42578125" style="31" bestFit="1" customWidth="1"/>
    <col min="5130" max="5130" width="9.42578125" style="31" bestFit="1" customWidth="1"/>
    <col min="5131" max="5131" width="15.42578125" style="31" bestFit="1" customWidth="1"/>
    <col min="5132" max="5132" width="9.42578125" style="31" bestFit="1" customWidth="1"/>
    <col min="5133" max="5376" width="9.140625" style="31"/>
    <col min="5377" max="5377" width="15.85546875" style="31" customWidth="1"/>
    <col min="5378" max="5378" width="50.7109375" style="31" customWidth="1"/>
    <col min="5379" max="5379" width="20.140625" style="31" customWidth="1"/>
    <col min="5380" max="5381" width="17.7109375" style="31" bestFit="1" customWidth="1"/>
    <col min="5382" max="5382" width="16.5703125" style="31" bestFit="1" customWidth="1"/>
    <col min="5383" max="5383" width="15.7109375" style="31" bestFit="1" customWidth="1"/>
    <col min="5384" max="5384" width="18.42578125" style="31" bestFit="1" customWidth="1"/>
    <col min="5385" max="5385" width="15.42578125" style="31" bestFit="1" customWidth="1"/>
    <col min="5386" max="5386" width="9.42578125" style="31" bestFit="1" customWidth="1"/>
    <col min="5387" max="5387" width="15.42578125" style="31" bestFit="1" customWidth="1"/>
    <col min="5388" max="5388" width="9.42578125" style="31" bestFit="1" customWidth="1"/>
    <col min="5389" max="5632" width="9.140625" style="31"/>
    <col min="5633" max="5633" width="15.85546875" style="31" customWidth="1"/>
    <col min="5634" max="5634" width="50.7109375" style="31" customWidth="1"/>
    <col min="5635" max="5635" width="20.140625" style="31" customWidth="1"/>
    <col min="5636" max="5637" width="17.7109375" style="31" bestFit="1" customWidth="1"/>
    <col min="5638" max="5638" width="16.5703125" style="31" bestFit="1" customWidth="1"/>
    <col min="5639" max="5639" width="15.7109375" style="31" bestFit="1" customWidth="1"/>
    <col min="5640" max="5640" width="18.42578125" style="31" bestFit="1" customWidth="1"/>
    <col min="5641" max="5641" width="15.42578125" style="31" bestFit="1" customWidth="1"/>
    <col min="5642" max="5642" width="9.42578125" style="31" bestFit="1" customWidth="1"/>
    <col min="5643" max="5643" width="15.42578125" style="31" bestFit="1" customWidth="1"/>
    <col min="5644" max="5644" width="9.42578125" style="31" bestFit="1" customWidth="1"/>
    <col min="5645" max="5888" width="9.140625" style="31"/>
    <col min="5889" max="5889" width="15.85546875" style="31" customWidth="1"/>
    <col min="5890" max="5890" width="50.7109375" style="31" customWidth="1"/>
    <col min="5891" max="5891" width="20.140625" style="31" customWidth="1"/>
    <col min="5892" max="5893" width="17.7109375" style="31" bestFit="1" customWidth="1"/>
    <col min="5894" max="5894" width="16.5703125" style="31" bestFit="1" customWidth="1"/>
    <col min="5895" max="5895" width="15.7109375" style="31" bestFit="1" customWidth="1"/>
    <col min="5896" max="5896" width="18.42578125" style="31" bestFit="1" customWidth="1"/>
    <col min="5897" max="5897" width="15.42578125" style="31" bestFit="1" customWidth="1"/>
    <col min="5898" max="5898" width="9.42578125" style="31" bestFit="1" customWidth="1"/>
    <col min="5899" max="5899" width="15.42578125" style="31" bestFit="1" customWidth="1"/>
    <col min="5900" max="5900" width="9.42578125" style="31" bestFit="1" customWidth="1"/>
    <col min="5901" max="6144" width="9.140625" style="31"/>
    <col min="6145" max="6145" width="15.85546875" style="31" customWidth="1"/>
    <col min="6146" max="6146" width="50.7109375" style="31" customWidth="1"/>
    <col min="6147" max="6147" width="20.140625" style="31" customWidth="1"/>
    <col min="6148" max="6149" width="17.7109375" style="31" bestFit="1" customWidth="1"/>
    <col min="6150" max="6150" width="16.5703125" style="31" bestFit="1" customWidth="1"/>
    <col min="6151" max="6151" width="15.7109375" style="31" bestFit="1" customWidth="1"/>
    <col min="6152" max="6152" width="18.42578125" style="31" bestFit="1" customWidth="1"/>
    <col min="6153" max="6153" width="15.42578125" style="31" bestFit="1" customWidth="1"/>
    <col min="6154" max="6154" width="9.42578125" style="31" bestFit="1" customWidth="1"/>
    <col min="6155" max="6155" width="15.42578125" style="31" bestFit="1" customWidth="1"/>
    <col min="6156" max="6156" width="9.42578125" style="31" bestFit="1" customWidth="1"/>
    <col min="6157" max="6400" width="9.140625" style="31"/>
    <col min="6401" max="6401" width="15.85546875" style="31" customWidth="1"/>
    <col min="6402" max="6402" width="50.7109375" style="31" customWidth="1"/>
    <col min="6403" max="6403" width="20.140625" style="31" customWidth="1"/>
    <col min="6404" max="6405" width="17.7109375" style="31" bestFit="1" customWidth="1"/>
    <col min="6406" max="6406" width="16.5703125" style="31" bestFit="1" customWidth="1"/>
    <col min="6407" max="6407" width="15.7109375" style="31" bestFit="1" customWidth="1"/>
    <col min="6408" max="6408" width="18.42578125" style="31" bestFit="1" customWidth="1"/>
    <col min="6409" max="6409" width="15.42578125" style="31" bestFit="1" customWidth="1"/>
    <col min="6410" max="6410" width="9.42578125" style="31" bestFit="1" customWidth="1"/>
    <col min="6411" max="6411" width="15.42578125" style="31" bestFit="1" customWidth="1"/>
    <col min="6412" max="6412" width="9.42578125" style="31" bestFit="1" customWidth="1"/>
    <col min="6413" max="6656" width="9.140625" style="31"/>
    <col min="6657" max="6657" width="15.85546875" style="31" customWidth="1"/>
    <col min="6658" max="6658" width="50.7109375" style="31" customWidth="1"/>
    <col min="6659" max="6659" width="20.140625" style="31" customWidth="1"/>
    <col min="6660" max="6661" width="17.7109375" style="31" bestFit="1" customWidth="1"/>
    <col min="6662" max="6662" width="16.5703125" style="31" bestFit="1" customWidth="1"/>
    <col min="6663" max="6663" width="15.7109375" style="31" bestFit="1" customWidth="1"/>
    <col min="6664" max="6664" width="18.42578125" style="31" bestFit="1" customWidth="1"/>
    <col min="6665" max="6665" width="15.42578125" style="31" bestFit="1" customWidth="1"/>
    <col min="6666" max="6666" width="9.42578125" style="31" bestFit="1" customWidth="1"/>
    <col min="6667" max="6667" width="15.42578125" style="31" bestFit="1" customWidth="1"/>
    <col min="6668" max="6668" width="9.42578125" style="31" bestFit="1" customWidth="1"/>
    <col min="6669" max="6912" width="9.140625" style="31"/>
    <col min="6913" max="6913" width="15.85546875" style="31" customWidth="1"/>
    <col min="6914" max="6914" width="50.7109375" style="31" customWidth="1"/>
    <col min="6915" max="6915" width="20.140625" style="31" customWidth="1"/>
    <col min="6916" max="6917" width="17.7109375" style="31" bestFit="1" customWidth="1"/>
    <col min="6918" max="6918" width="16.5703125" style="31" bestFit="1" customWidth="1"/>
    <col min="6919" max="6919" width="15.7109375" style="31" bestFit="1" customWidth="1"/>
    <col min="6920" max="6920" width="18.42578125" style="31" bestFit="1" customWidth="1"/>
    <col min="6921" max="6921" width="15.42578125" style="31" bestFit="1" customWidth="1"/>
    <col min="6922" max="6922" width="9.42578125" style="31" bestFit="1" customWidth="1"/>
    <col min="6923" max="6923" width="15.42578125" style="31" bestFit="1" customWidth="1"/>
    <col min="6924" max="6924" width="9.42578125" style="31" bestFit="1" customWidth="1"/>
    <col min="6925" max="7168" width="9.140625" style="31"/>
    <col min="7169" max="7169" width="15.85546875" style="31" customWidth="1"/>
    <col min="7170" max="7170" width="50.7109375" style="31" customWidth="1"/>
    <col min="7171" max="7171" width="20.140625" style="31" customWidth="1"/>
    <col min="7172" max="7173" width="17.7109375" style="31" bestFit="1" customWidth="1"/>
    <col min="7174" max="7174" width="16.5703125" style="31" bestFit="1" customWidth="1"/>
    <col min="7175" max="7175" width="15.7109375" style="31" bestFit="1" customWidth="1"/>
    <col min="7176" max="7176" width="18.42578125" style="31" bestFit="1" customWidth="1"/>
    <col min="7177" max="7177" width="15.42578125" style="31" bestFit="1" customWidth="1"/>
    <col min="7178" max="7178" width="9.42578125" style="31" bestFit="1" customWidth="1"/>
    <col min="7179" max="7179" width="15.42578125" style="31" bestFit="1" customWidth="1"/>
    <col min="7180" max="7180" width="9.42578125" style="31" bestFit="1" customWidth="1"/>
    <col min="7181" max="7424" width="9.140625" style="31"/>
    <col min="7425" max="7425" width="15.85546875" style="31" customWidth="1"/>
    <col min="7426" max="7426" width="50.7109375" style="31" customWidth="1"/>
    <col min="7427" max="7427" width="20.140625" style="31" customWidth="1"/>
    <col min="7428" max="7429" width="17.7109375" style="31" bestFit="1" customWidth="1"/>
    <col min="7430" max="7430" width="16.5703125" style="31" bestFit="1" customWidth="1"/>
    <col min="7431" max="7431" width="15.7109375" style="31" bestFit="1" customWidth="1"/>
    <col min="7432" max="7432" width="18.42578125" style="31" bestFit="1" customWidth="1"/>
    <col min="7433" max="7433" width="15.42578125" style="31" bestFit="1" customWidth="1"/>
    <col min="7434" max="7434" width="9.42578125" style="31" bestFit="1" customWidth="1"/>
    <col min="7435" max="7435" width="15.42578125" style="31" bestFit="1" customWidth="1"/>
    <col min="7436" max="7436" width="9.42578125" style="31" bestFit="1" customWidth="1"/>
    <col min="7437" max="7680" width="9.140625" style="31"/>
    <col min="7681" max="7681" width="15.85546875" style="31" customWidth="1"/>
    <col min="7682" max="7682" width="50.7109375" style="31" customWidth="1"/>
    <col min="7683" max="7683" width="20.140625" style="31" customWidth="1"/>
    <col min="7684" max="7685" width="17.7109375" style="31" bestFit="1" customWidth="1"/>
    <col min="7686" max="7686" width="16.5703125" style="31" bestFit="1" customWidth="1"/>
    <col min="7687" max="7687" width="15.7109375" style="31" bestFit="1" customWidth="1"/>
    <col min="7688" max="7688" width="18.42578125" style="31" bestFit="1" customWidth="1"/>
    <col min="7689" max="7689" width="15.42578125" style="31" bestFit="1" customWidth="1"/>
    <col min="7690" max="7690" width="9.42578125" style="31" bestFit="1" customWidth="1"/>
    <col min="7691" max="7691" width="15.42578125" style="31" bestFit="1" customWidth="1"/>
    <col min="7692" max="7692" width="9.42578125" style="31" bestFit="1" customWidth="1"/>
    <col min="7693" max="7936" width="9.140625" style="31"/>
    <col min="7937" max="7937" width="15.85546875" style="31" customWidth="1"/>
    <col min="7938" max="7938" width="50.7109375" style="31" customWidth="1"/>
    <col min="7939" max="7939" width="20.140625" style="31" customWidth="1"/>
    <col min="7940" max="7941" width="17.7109375" style="31" bestFit="1" customWidth="1"/>
    <col min="7942" max="7942" width="16.5703125" style="31" bestFit="1" customWidth="1"/>
    <col min="7943" max="7943" width="15.7109375" style="31" bestFit="1" customWidth="1"/>
    <col min="7944" max="7944" width="18.42578125" style="31" bestFit="1" customWidth="1"/>
    <col min="7945" max="7945" width="15.42578125" style="31" bestFit="1" customWidth="1"/>
    <col min="7946" max="7946" width="9.42578125" style="31" bestFit="1" customWidth="1"/>
    <col min="7947" max="7947" width="15.42578125" style="31" bestFit="1" customWidth="1"/>
    <col min="7948" max="7948" width="9.42578125" style="31" bestFit="1" customWidth="1"/>
    <col min="7949" max="8192" width="9.140625" style="31"/>
    <col min="8193" max="8193" width="15.85546875" style="31" customWidth="1"/>
    <col min="8194" max="8194" width="50.7109375" style="31" customWidth="1"/>
    <col min="8195" max="8195" width="20.140625" style="31" customWidth="1"/>
    <col min="8196" max="8197" width="17.7109375" style="31" bestFit="1" customWidth="1"/>
    <col min="8198" max="8198" width="16.5703125" style="31" bestFit="1" customWidth="1"/>
    <col min="8199" max="8199" width="15.7109375" style="31" bestFit="1" customWidth="1"/>
    <col min="8200" max="8200" width="18.42578125" style="31" bestFit="1" customWidth="1"/>
    <col min="8201" max="8201" width="15.42578125" style="31" bestFit="1" customWidth="1"/>
    <col min="8202" max="8202" width="9.42578125" style="31" bestFit="1" customWidth="1"/>
    <col min="8203" max="8203" width="15.42578125" style="31" bestFit="1" customWidth="1"/>
    <col min="8204" max="8204" width="9.42578125" style="31" bestFit="1" customWidth="1"/>
    <col min="8205" max="8448" width="9.140625" style="31"/>
    <col min="8449" max="8449" width="15.85546875" style="31" customWidth="1"/>
    <col min="8450" max="8450" width="50.7109375" style="31" customWidth="1"/>
    <col min="8451" max="8451" width="20.140625" style="31" customWidth="1"/>
    <col min="8452" max="8453" width="17.7109375" style="31" bestFit="1" customWidth="1"/>
    <col min="8454" max="8454" width="16.5703125" style="31" bestFit="1" customWidth="1"/>
    <col min="8455" max="8455" width="15.7109375" style="31" bestFit="1" customWidth="1"/>
    <col min="8456" max="8456" width="18.42578125" style="31" bestFit="1" customWidth="1"/>
    <col min="8457" max="8457" width="15.42578125" style="31" bestFit="1" customWidth="1"/>
    <col min="8458" max="8458" width="9.42578125" style="31" bestFit="1" customWidth="1"/>
    <col min="8459" max="8459" width="15.42578125" style="31" bestFit="1" customWidth="1"/>
    <col min="8460" max="8460" width="9.42578125" style="31" bestFit="1" customWidth="1"/>
    <col min="8461" max="8704" width="9.140625" style="31"/>
    <col min="8705" max="8705" width="15.85546875" style="31" customWidth="1"/>
    <col min="8706" max="8706" width="50.7109375" style="31" customWidth="1"/>
    <col min="8707" max="8707" width="20.140625" style="31" customWidth="1"/>
    <col min="8708" max="8709" width="17.7109375" style="31" bestFit="1" customWidth="1"/>
    <col min="8710" max="8710" width="16.5703125" style="31" bestFit="1" customWidth="1"/>
    <col min="8711" max="8711" width="15.7109375" style="31" bestFit="1" customWidth="1"/>
    <col min="8712" max="8712" width="18.42578125" style="31" bestFit="1" customWidth="1"/>
    <col min="8713" max="8713" width="15.42578125" style="31" bestFit="1" customWidth="1"/>
    <col min="8714" max="8714" width="9.42578125" style="31" bestFit="1" customWidth="1"/>
    <col min="8715" max="8715" width="15.42578125" style="31" bestFit="1" customWidth="1"/>
    <col min="8716" max="8716" width="9.42578125" style="31" bestFit="1" customWidth="1"/>
    <col min="8717" max="8960" width="9.140625" style="31"/>
    <col min="8961" max="8961" width="15.85546875" style="31" customWidth="1"/>
    <col min="8962" max="8962" width="50.7109375" style="31" customWidth="1"/>
    <col min="8963" max="8963" width="20.140625" style="31" customWidth="1"/>
    <col min="8964" max="8965" width="17.7109375" style="31" bestFit="1" customWidth="1"/>
    <col min="8966" max="8966" width="16.5703125" style="31" bestFit="1" customWidth="1"/>
    <col min="8967" max="8967" width="15.7109375" style="31" bestFit="1" customWidth="1"/>
    <col min="8968" max="8968" width="18.42578125" style="31" bestFit="1" customWidth="1"/>
    <col min="8969" max="8969" width="15.42578125" style="31" bestFit="1" customWidth="1"/>
    <col min="8970" max="8970" width="9.42578125" style="31" bestFit="1" customWidth="1"/>
    <col min="8971" max="8971" width="15.42578125" style="31" bestFit="1" customWidth="1"/>
    <col min="8972" max="8972" width="9.42578125" style="31" bestFit="1" customWidth="1"/>
    <col min="8973" max="9216" width="9.140625" style="31"/>
    <col min="9217" max="9217" width="15.85546875" style="31" customWidth="1"/>
    <col min="9218" max="9218" width="50.7109375" style="31" customWidth="1"/>
    <col min="9219" max="9219" width="20.140625" style="31" customWidth="1"/>
    <col min="9220" max="9221" width="17.7109375" style="31" bestFit="1" customWidth="1"/>
    <col min="9222" max="9222" width="16.5703125" style="31" bestFit="1" customWidth="1"/>
    <col min="9223" max="9223" width="15.7109375" style="31" bestFit="1" customWidth="1"/>
    <col min="9224" max="9224" width="18.42578125" style="31" bestFit="1" customWidth="1"/>
    <col min="9225" max="9225" width="15.42578125" style="31" bestFit="1" customWidth="1"/>
    <col min="9226" max="9226" width="9.42578125" style="31" bestFit="1" customWidth="1"/>
    <col min="9227" max="9227" width="15.42578125" style="31" bestFit="1" customWidth="1"/>
    <col min="9228" max="9228" width="9.42578125" style="31" bestFit="1" customWidth="1"/>
    <col min="9229" max="9472" width="9.140625" style="31"/>
    <col min="9473" max="9473" width="15.85546875" style="31" customWidth="1"/>
    <col min="9474" max="9474" width="50.7109375" style="31" customWidth="1"/>
    <col min="9475" max="9475" width="20.140625" style="31" customWidth="1"/>
    <col min="9476" max="9477" width="17.7109375" style="31" bestFit="1" customWidth="1"/>
    <col min="9478" max="9478" width="16.5703125" style="31" bestFit="1" customWidth="1"/>
    <col min="9479" max="9479" width="15.7109375" style="31" bestFit="1" customWidth="1"/>
    <col min="9480" max="9480" width="18.42578125" style="31" bestFit="1" customWidth="1"/>
    <col min="9481" max="9481" width="15.42578125" style="31" bestFit="1" customWidth="1"/>
    <col min="9482" max="9482" width="9.42578125" style="31" bestFit="1" customWidth="1"/>
    <col min="9483" max="9483" width="15.42578125" style="31" bestFit="1" customWidth="1"/>
    <col min="9484" max="9484" width="9.42578125" style="31" bestFit="1" customWidth="1"/>
    <col min="9485" max="9728" width="9.140625" style="31"/>
    <col min="9729" max="9729" width="15.85546875" style="31" customWidth="1"/>
    <col min="9730" max="9730" width="50.7109375" style="31" customWidth="1"/>
    <col min="9731" max="9731" width="20.140625" style="31" customWidth="1"/>
    <col min="9732" max="9733" width="17.7109375" style="31" bestFit="1" customWidth="1"/>
    <col min="9734" max="9734" width="16.5703125" style="31" bestFit="1" customWidth="1"/>
    <col min="9735" max="9735" width="15.7109375" style="31" bestFit="1" customWidth="1"/>
    <col min="9736" max="9736" width="18.42578125" style="31" bestFit="1" customWidth="1"/>
    <col min="9737" max="9737" width="15.42578125" style="31" bestFit="1" customWidth="1"/>
    <col min="9738" max="9738" width="9.42578125" style="31" bestFit="1" customWidth="1"/>
    <col min="9739" max="9739" width="15.42578125" style="31" bestFit="1" customWidth="1"/>
    <col min="9740" max="9740" width="9.42578125" style="31" bestFit="1" customWidth="1"/>
    <col min="9741" max="9984" width="9.140625" style="31"/>
    <col min="9985" max="9985" width="15.85546875" style="31" customWidth="1"/>
    <col min="9986" max="9986" width="50.7109375" style="31" customWidth="1"/>
    <col min="9987" max="9987" width="20.140625" style="31" customWidth="1"/>
    <col min="9988" max="9989" width="17.7109375" style="31" bestFit="1" customWidth="1"/>
    <col min="9990" max="9990" width="16.5703125" style="31" bestFit="1" customWidth="1"/>
    <col min="9991" max="9991" width="15.7109375" style="31" bestFit="1" customWidth="1"/>
    <col min="9992" max="9992" width="18.42578125" style="31" bestFit="1" customWidth="1"/>
    <col min="9993" max="9993" width="15.42578125" style="31" bestFit="1" customWidth="1"/>
    <col min="9994" max="9994" width="9.42578125" style="31" bestFit="1" customWidth="1"/>
    <col min="9995" max="9995" width="15.42578125" style="31" bestFit="1" customWidth="1"/>
    <col min="9996" max="9996" width="9.42578125" style="31" bestFit="1" customWidth="1"/>
    <col min="9997" max="10240" width="9.140625" style="31"/>
    <col min="10241" max="10241" width="15.85546875" style="31" customWidth="1"/>
    <col min="10242" max="10242" width="50.7109375" style="31" customWidth="1"/>
    <col min="10243" max="10243" width="20.140625" style="31" customWidth="1"/>
    <col min="10244" max="10245" width="17.7109375" style="31" bestFit="1" customWidth="1"/>
    <col min="10246" max="10246" width="16.5703125" style="31" bestFit="1" customWidth="1"/>
    <col min="10247" max="10247" width="15.7109375" style="31" bestFit="1" customWidth="1"/>
    <col min="10248" max="10248" width="18.42578125" style="31" bestFit="1" customWidth="1"/>
    <col min="10249" max="10249" width="15.42578125" style="31" bestFit="1" customWidth="1"/>
    <col min="10250" max="10250" width="9.42578125" style="31" bestFit="1" customWidth="1"/>
    <col min="10251" max="10251" width="15.42578125" style="31" bestFit="1" customWidth="1"/>
    <col min="10252" max="10252" width="9.42578125" style="31" bestFit="1" customWidth="1"/>
    <col min="10253" max="10496" width="9.140625" style="31"/>
    <col min="10497" max="10497" width="15.85546875" style="31" customWidth="1"/>
    <col min="10498" max="10498" width="50.7109375" style="31" customWidth="1"/>
    <col min="10499" max="10499" width="20.140625" style="31" customWidth="1"/>
    <col min="10500" max="10501" width="17.7109375" style="31" bestFit="1" customWidth="1"/>
    <col min="10502" max="10502" width="16.5703125" style="31" bestFit="1" customWidth="1"/>
    <col min="10503" max="10503" width="15.7109375" style="31" bestFit="1" customWidth="1"/>
    <col min="10504" max="10504" width="18.42578125" style="31" bestFit="1" customWidth="1"/>
    <col min="10505" max="10505" width="15.42578125" style="31" bestFit="1" customWidth="1"/>
    <col min="10506" max="10506" width="9.42578125" style="31" bestFit="1" customWidth="1"/>
    <col min="10507" max="10507" width="15.42578125" style="31" bestFit="1" customWidth="1"/>
    <col min="10508" max="10508" width="9.42578125" style="31" bestFit="1" customWidth="1"/>
    <col min="10509" max="10752" width="9.140625" style="31"/>
    <col min="10753" max="10753" width="15.85546875" style="31" customWidth="1"/>
    <col min="10754" max="10754" width="50.7109375" style="31" customWidth="1"/>
    <col min="10755" max="10755" width="20.140625" style="31" customWidth="1"/>
    <col min="10756" max="10757" width="17.7109375" style="31" bestFit="1" customWidth="1"/>
    <col min="10758" max="10758" width="16.5703125" style="31" bestFit="1" customWidth="1"/>
    <col min="10759" max="10759" width="15.7109375" style="31" bestFit="1" customWidth="1"/>
    <col min="10760" max="10760" width="18.42578125" style="31" bestFit="1" customWidth="1"/>
    <col min="10761" max="10761" width="15.42578125" style="31" bestFit="1" customWidth="1"/>
    <col min="10762" max="10762" width="9.42578125" style="31" bestFit="1" customWidth="1"/>
    <col min="10763" max="10763" width="15.42578125" style="31" bestFit="1" customWidth="1"/>
    <col min="10764" max="10764" width="9.42578125" style="31" bestFit="1" customWidth="1"/>
    <col min="10765" max="11008" width="9.140625" style="31"/>
    <col min="11009" max="11009" width="15.85546875" style="31" customWidth="1"/>
    <col min="11010" max="11010" width="50.7109375" style="31" customWidth="1"/>
    <col min="11011" max="11011" width="20.140625" style="31" customWidth="1"/>
    <col min="11012" max="11013" width="17.7109375" style="31" bestFit="1" customWidth="1"/>
    <col min="11014" max="11014" width="16.5703125" style="31" bestFit="1" customWidth="1"/>
    <col min="11015" max="11015" width="15.7109375" style="31" bestFit="1" customWidth="1"/>
    <col min="11016" max="11016" width="18.42578125" style="31" bestFit="1" customWidth="1"/>
    <col min="11017" max="11017" width="15.42578125" style="31" bestFit="1" customWidth="1"/>
    <col min="11018" max="11018" width="9.42578125" style="31" bestFit="1" customWidth="1"/>
    <col min="11019" max="11019" width="15.42578125" style="31" bestFit="1" customWidth="1"/>
    <col min="11020" max="11020" width="9.42578125" style="31" bestFit="1" customWidth="1"/>
    <col min="11021" max="11264" width="9.140625" style="31"/>
    <col min="11265" max="11265" width="15.85546875" style="31" customWidth="1"/>
    <col min="11266" max="11266" width="50.7109375" style="31" customWidth="1"/>
    <col min="11267" max="11267" width="20.140625" style="31" customWidth="1"/>
    <col min="11268" max="11269" width="17.7109375" style="31" bestFit="1" customWidth="1"/>
    <col min="11270" max="11270" width="16.5703125" style="31" bestFit="1" customWidth="1"/>
    <col min="11271" max="11271" width="15.7109375" style="31" bestFit="1" customWidth="1"/>
    <col min="11272" max="11272" width="18.42578125" style="31" bestFit="1" customWidth="1"/>
    <col min="11273" max="11273" width="15.42578125" style="31" bestFit="1" customWidth="1"/>
    <col min="11274" max="11274" width="9.42578125" style="31" bestFit="1" customWidth="1"/>
    <col min="11275" max="11275" width="15.42578125" style="31" bestFit="1" customWidth="1"/>
    <col min="11276" max="11276" width="9.42578125" style="31" bestFit="1" customWidth="1"/>
    <col min="11277" max="11520" width="9.140625" style="31"/>
    <col min="11521" max="11521" width="15.85546875" style="31" customWidth="1"/>
    <col min="11522" max="11522" width="50.7109375" style="31" customWidth="1"/>
    <col min="11523" max="11523" width="20.140625" style="31" customWidth="1"/>
    <col min="11524" max="11525" width="17.7109375" style="31" bestFit="1" customWidth="1"/>
    <col min="11526" max="11526" width="16.5703125" style="31" bestFit="1" customWidth="1"/>
    <col min="11527" max="11527" width="15.7109375" style="31" bestFit="1" customWidth="1"/>
    <col min="11528" max="11528" width="18.42578125" style="31" bestFit="1" customWidth="1"/>
    <col min="11529" max="11529" width="15.42578125" style="31" bestFit="1" customWidth="1"/>
    <col min="11530" max="11530" width="9.42578125" style="31" bestFit="1" customWidth="1"/>
    <col min="11531" max="11531" width="15.42578125" style="31" bestFit="1" customWidth="1"/>
    <col min="11532" max="11532" width="9.42578125" style="31" bestFit="1" customWidth="1"/>
    <col min="11533" max="11776" width="9.140625" style="31"/>
    <col min="11777" max="11777" width="15.85546875" style="31" customWidth="1"/>
    <col min="11778" max="11778" width="50.7109375" style="31" customWidth="1"/>
    <col min="11779" max="11779" width="20.140625" style="31" customWidth="1"/>
    <col min="11780" max="11781" width="17.7109375" style="31" bestFit="1" customWidth="1"/>
    <col min="11782" max="11782" width="16.5703125" style="31" bestFit="1" customWidth="1"/>
    <col min="11783" max="11783" width="15.7109375" style="31" bestFit="1" customWidth="1"/>
    <col min="11784" max="11784" width="18.42578125" style="31" bestFit="1" customWidth="1"/>
    <col min="11785" max="11785" width="15.42578125" style="31" bestFit="1" customWidth="1"/>
    <col min="11786" max="11786" width="9.42578125" style="31" bestFit="1" customWidth="1"/>
    <col min="11787" max="11787" width="15.42578125" style="31" bestFit="1" customWidth="1"/>
    <col min="11788" max="11788" width="9.42578125" style="31" bestFit="1" customWidth="1"/>
    <col min="11789" max="12032" width="9.140625" style="31"/>
    <col min="12033" max="12033" width="15.85546875" style="31" customWidth="1"/>
    <col min="12034" max="12034" width="50.7109375" style="31" customWidth="1"/>
    <col min="12035" max="12035" width="20.140625" style="31" customWidth="1"/>
    <col min="12036" max="12037" width="17.7109375" style="31" bestFit="1" customWidth="1"/>
    <col min="12038" max="12038" width="16.5703125" style="31" bestFit="1" customWidth="1"/>
    <col min="12039" max="12039" width="15.7109375" style="31" bestFit="1" customWidth="1"/>
    <col min="12040" max="12040" width="18.42578125" style="31" bestFit="1" customWidth="1"/>
    <col min="12041" max="12041" width="15.42578125" style="31" bestFit="1" customWidth="1"/>
    <col min="12042" max="12042" width="9.42578125" style="31" bestFit="1" customWidth="1"/>
    <col min="12043" max="12043" width="15.42578125" style="31" bestFit="1" customWidth="1"/>
    <col min="12044" max="12044" width="9.42578125" style="31" bestFit="1" customWidth="1"/>
    <col min="12045" max="12288" width="9.140625" style="31"/>
    <col min="12289" max="12289" width="15.85546875" style="31" customWidth="1"/>
    <col min="12290" max="12290" width="50.7109375" style="31" customWidth="1"/>
    <col min="12291" max="12291" width="20.140625" style="31" customWidth="1"/>
    <col min="12292" max="12293" width="17.7109375" style="31" bestFit="1" customWidth="1"/>
    <col min="12294" max="12294" width="16.5703125" style="31" bestFit="1" customWidth="1"/>
    <col min="12295" max="12295" width="15.7109375" style="31" bestFit="1" customWidth="1"/>
    <col min="12296" max="12296" width="18.42578125" style="31" bestFit="1" customWidth="1"/>
    <col min="12297" max="12297" width="15.42578125" style="31" bestFit="1" customWidth="1"/>
    <col min="12298" max="12298" width="9.42578125" style="31" bestFit="1" customWidth="1"/>
    <col min="12299" max="12299" width="15.42578125" style="31" bestFit="1" customWidth="1"/>
    <col min="12300" max="12300" width="9.42578125" style="31" bestFit="1" customWidth="1"/>
    <col min="12301" max="12544" width="9.140625" style="31"/>
    <col min="12545" max="12545" width="15.85546875" style="31" customWidth="1"/>
    <col min="12546" max="12546" width="50.7109375" style="31" customWidth="1"/>
    <col min="12547" max="12547" width="20.140625" style="31" customWidth="1"/>
    <col min="12548" max="12549" width="17.7109375" style="31" bestFit="1" customWidth="1"/>
    <col min="12550" max="12550" width="16.5703125" style="31" bestFit="1" customWidth="1"/>
    <col min="12551" max="12551" width="15.7109375" style="31" bestFit="1" customWidth="1"/>
    <col min="12552" max="12552" width="18.42578125" style="31" bestFit="1" customWidth="1"/>
    <col min="12553" max="12553" width="15.42578125" style="31" bestFit="1" customWidth="1"/>
    <col min="12554" max="12554" width="9.42578125" style="31" bestFit="1" customWidth="1"/>
    <col min="12555" max="12555" width="15.42578125" style="31" bestFit="1" customWidth="1"/>
    <col min="12556" max="12556" width="9.42578125" style="31" bestFit="1" customWidth="1"/>
    <col min="12557" max="12800" width="9.140625" style="31"/>
    <col min="12801" max="12801" width="15.85546875" style="31" customWidth="1"/>
    <col min="12802" max="12802" width="50.7109375" style="31" customWidth="1"/>
    <col min="12803" max="12803" width="20.140625" style="31" customWidth="1"/>
    <col min="12804" max="12805" width="17.7109375" style="31" bestFit="1" customWidth="1"/>
    <col min="12806" max="12806" width="16.5703125" style="31" bestFit="1" customWidth="1"/>
    <col min="12807" max="12807" width="15.7109375" style="31" bestFit="1" customWidth="1"/>
    <col min="12808" max="12808" width="18.42578125" style="31" bestFit="1" customWidth="1"/>
    <col min="12809" max="12809" width="15.42578125" style="31" bestFit="1" customWidth="1"/>
    <col min="12810" max="12810" width="9.42578125" style="31" bestFit="1" customWidth="1"/>
    <col min="12811" max="12811" width="15.42578125" style="31" bestFit="1" customWidth="1"/>
    <col min="12812" max="12812" width="9.42578125" style="31" bestFit="1" customWidth="1"/>
    <col min="12813" max="13056" width="9.140625" style="31"/>
    <col min="13057" max="13057" width="15.85546875" style="31" customWidth="1"/>
    <col min="13058" max="13058" width="50.7109375" style="31" customWidth="1"/>
    <col min="13059" max="13059" width="20.140625" style="31" customWidth="1"/>
    <col min="13060" max="13061" width="17.7109375" style="31" bestFit="1" customWidth="1"/>
    <col min="13062" max="13062" width="16.5703125" style="31" bestFit="1" customWidth="1"/>
    <col min="13063" max="13063" width="15.7109375" style="31" bestFit="1" customWidth="1"/>
    <col min="13064" max="13064" width="18.42578125" style="31" bestFit="1" customWidth="1"/>
    <col min="13065" max="13065" width="15.42578125" style="31" bestFit="1" customWidth="1"/>
    <col min="13066" max="13066" width="9.42578125" style="31" bestFit="1" customWidth="1"/>
    <col min="13067" max="13067" width="15.42578125" style="31" bestFit="1" customWidth="1"/>
    <col min="13068" max="13068" width="9.42578125" style="31" bestFit="1" customWidth="1"/>
    <col min="13069" max="13312" width="9.140625" style="31"/>
    <col min="13313" max="13313" width="15.85546875" style="31" customWidth="1"/>
    <col min="13314" max="13314" width="50.7109375" style="31" customWidth="1"/>
    <col min="13315" max="13315" width="20.140625" style="31" customWidth="1"/>
    <col min="13316" max="13317" width="17.7109375" style="31" bestFit="1" customWidth="1"/>
    <col min="13318" max="13318" width="16.5703125" style="31" bestFit="1" customWidth="1"/>
    <col min="13319" max="13319" width="15.7109375" style="31" bestFit="1" customWidth="1"/>
    <col min="13320" max="13320" width="18.42578125" style="31" bestFit="1" customWidth="1"/>
    <col min="13321" max="13321" width="15.42578125" style="31" bestFit="1" customWidth="1"/>
    <col min="13322" max="13322" width="9.42578125" style="31" bestFit="1" customWidth="1"/>
    <col min="13323" max="13323" width="15.42578125" style="31" bestFit="1" customWidth="1"/>
    <col min="13324" max="13324" width="9.42578125" style="31" bestFit="1" customWidth="1"/>
    <col min="13325" max="13568" width="9.140625" style="31"/>
    <col min="13569" max="13569" width="15.85546875" style="31" customWidth="1"/>
    <col min="13570" max="13570" width="50.7109375" style="31" customWidth="1"/>
    <col min="13571" max="13571" width="20.140625" style="31" customWidth="1"/>
    <col min="13572" max="13573" width="17.7109375" style="31" bestFit="1" customWidth="1"/>
    <col min="13574" max="13574" width="16.5703125" style="31" bestFit="1" customWidth="1"/>
    <col min="13575" max="13575" width="15.7109375" style="31" bestFit="1" customWidth="1"/>
    <col min="13576" max="13576" width="18.42578125" style="31" bestFit="1" customWidth="1"/>
    <col min="13577" max="13577" width="15.42578125" style="31" bestFit="1" customWidth="1"/>
    <col min="13578" max="13578" width="9.42578125" style="31" bestFit="1" customWidth="1"/>
    <col min="13579" max="13579" width="15.42578125" style="31" bestFit="1" customWidth="1"/>
    <col min="13580" max="13580" width="9.42578125" style="31" bestFit="1" customWidth="1"/>
    <col min="13581" max="13824" width="9.140625" style="31"/>
    <col min="13825" max="13825" width="15.85546875" style="31" customWidth="1"/>
    <col min="13826" max="13826" width="50.7109375" style="31" customWidth="1"/>
    <col min="13827" max="13827" width="20.140625" style="31" customWidth="1"/>
    <col min="13828" max="13829" width="17.7109375" style="31" bestFit="1" customWidth="1"/>
    <col min="13830" max="13830" width="16.5703125" style="31" bestFit="1" customWidth="1"/>
    <col min="13831" max="13831" width="15.7109375" style="31" bestFit="1" customWidth="1"/>
    <col min="13832" max="13832" width="18.42578125" style="31" bestFit="1" customWidth="1"/>
    <col min="13833" max="13833" width="15.42578125" style="31" bestFit="1" customWidth="1"/>
    <col min="13834" max="13834" width="9.42578125" style="31" bestFit="1" customWidth="1"/>
    <col min="13835" max="13835" width="15.42578125" style="31" bestFit="1" customWidth="1"/>
    <col min="13836" max="13836" width="9.42578125" style="31" bestFit="1" customWidth="1"/>
    <col min="13837" max="14080" width="9.140625" style="31"/>
    <col min="14081" max="14081" width="15.85546875" style="31" customWidth="1"/>
    <col min="14082" max="14082" width="50.7109375" style="31" customWidth="1"/>
    <col min="14083" max="14083" width="20.140625" style="31" customWidth="1"/>
    <col min="14084" max="14085" width="17.7109375" style="31" bestFit="1" customWidth="1"/>
    <col min="14086" max="14086" width="16.5703125" style="31" bestFit="1" customWidth="1"/>
    <col min="14087" max="14087" width="15.7109375" style="31" bestFit="1" customWidth="1"/>
    <col min="14088" max="14088" width="18.42578125" style="31" bestFit="1" customWidth="1"/>
    <col min="14089" max="14089" width="15.42578125" style="31" bestFit="1" customWidth="1"/>
    <col min="14090" max="14090" width="9.42578125" style="31" bestFit="1" customWidth="1"/>
    <col min="14091" max="14091" width="15.42578125" style="31" bestFit="1" customWidth="1"/>
    <col min="14092" max="14092" width="9.42578125" style="31" bestFit="1" customWidth="1"/>
    <col min="14093" max="14336" width="9.140625" style="31"/>
    <col min="14337" max="14337" width="15.85546875" style="31" customWidth="1"/>
    <col min="14338" max="14338" width="50.7109375" style="31" customWidth="1"/>
    <col min="14339" max="14339" width="20.140625" style="31" customWidth="1"/>
    <col min="14340" max="14341" width="17.7109375" style="31" bestFit="1" customWidth="1"/>
    <col min="14342" max="14342" width="16.5703125" style="31" bestFit="1" customWidth="1"/>
    <col min="14343" max="14343" width="15.7109375" style="31" bestFit="1" customWidth="1"/>
    <col min="14344" max="14344" width="18.42578125" style="31" bestFit="1" customWidth="1"/>
    <col min="14345" max="14345" width="15.42578125" style="31" bestFit="1" customWidth="1"/>
    <col min="14346" max="14346" width="9.42578125" style="31" bestFit="1" customWidth="1"/>
    <col min="14347" max="14347" width="15.42578125" style="31" bestFit="1" customWidth="1"/>
    <col min="14348" max="14348" width="9.42578125" style="31" bestFit="1" customWidth="1"/>
    <col min="14349" max="14592" width="9.140625" style="31"/>
    <col min="14593" max="14593" width="15.85546875" style="31" customWidth="1"/>
    <col min="14594" max="14594" width="50.7109375" style="31" customWidth="1"/>
    <col min="14595" max="14595" width="20.140625" style="31" customWidth="1"/>
    <col min="14596" max="14597" width="17.7109375" style="31" bestFit="1" customWidth="1"/>
    <col min="14598" max="14598" width="16.5703125" style="31" bestFit="1" customWidth="1"/>
    <col min="14599" max="14599" width="15.7109375" style="31" bestFit="1" customWidth="1"/>
    <col min="14600" max="14600" width="18.42578125" style="31" bestFit="1" customWidth="1"/>
    <col min="14601" max="14601" width="15.42578125" style="31" bestFit="1" customWidth="1"/>
    <col min="14602" max="14602" width="9.42578125" style="31" bestFit="1" customWidth="1"/>
    <col min="14603" max="14603" width="15.42578125" style="31" bestFit="1" customWidth="1"/>
    <col min="14604" max="14604" width="9.42578125" style="31" bestFit="1" customWidth="1"/>
    <col min="14605" max="14848" width="9.140625" style="31"/>
    <col min="14849" max="14849" width="15.85546875" style="31" customWidth="1"/>
    <col min="14850" max="14850" width="50.7109375" style="31" customWidth="1"/>
    <col min="14851" max="14851" width="20.140625" style="31" customWidth="1"/>
    <col min="14852" max="14853" width="17.7109375" style="31" bestFit="1" customWidth="1"/>
    <col min="14854" max="14854" width="16.5703125" style="31" bestFit="1" customWidth="1"/>
    <col min="14855" max="14855" width="15.7109375" style="31" bestFit="1" customWidth="1"/>
    <col min="14856" max="14856" width="18.42578125" style="31" bestFit="1" customWidth="1"/>
    <col min="14857" max="14857" width="15.42578125" style="31" bestFit="1" customWidth="1"/>
    <col min="14858" max="14858" width="9.42578125" style="31" bestFit="1" customWidth="1"/>
    <col min="14859" max="14859" width="15.42578125" style="31" bestFit="1" customWidth="1"/>
    <col min="14860" max="14860" width="9.42578125" style="31" bestFit="1" customWidth="1"/>
    <col min="14861" max="15104" width="9.140625" style="31"/>
    <col min="15105" max="15105" width="15.85546875" style="31" customWidth="1"/>
    <col min="15106" max="15106" width="50.7109375" style="31" customWidth="1"/>
    <col min="15107" max="15107" width="20.140625" style="31" customWidth="1"/>
    <col min="15108" max="15109" width="17.7109375" style="31" bestFit="1" customWidth="1"/>
    <col min="15110" max="15110" width="16.5703125" style="31" bestFit="1" customWidth="1"/>
    <col min="15111" max="15111" width="15.7109375" style="31" bestFit="1" customWidth="1"/>
    <col min="15112" max="15112" width="18.42578125" style="31" bestFit="1" customWidth="1"/>
    <col min="15113" max="15113" width="15.42578125" style="31" bestFit="1" customWidth="1"/>
    <col min="15114" max="15114" width="9.42578125" style="31" bestFit="1" customWidth="1"/>
    <col min="15115" max="15115" width="15.42578125" style="31" bestFit="1" customWidth="1"/>
    <col min="15116" max="15116" width="9.42578125" style="31" bestFit="1" customWidth="1"/>
    <col min="15117" max="15360" width="9.140625" style="31"/>
    <col min="15361" max="15361" width="15.85546875" style="31" customWidth="1"/>
    <col min="15362" max="15362" width="50.7109375" style="31" customWidth="1"/>
    <col min="15363" max="15363" width="20.140625" style="31" customWidth="1"/>
    <col min="15364" max="15365" width="17.7109375" style="31" bestFit="1" customWidth="1"/>
    <col min="15366" max="15366" width="16.5703125" style="31" bestFit="1" customWidth="1"/>
    <col min="15367" max="15367" width="15.7109375" style="31" bestFit="1" customWidth="1"/>
    <col min="15368" max="15368" width="18.42578125" style="31" bestFit="1" customWidth="1"/>
    <col min="15369" max="15369" width="15.42578125" style="31" bestFit="1" customWidth="1"/>
    <col min="15370" max="15370" width="9.42578125" style="31" bestFit="1" customWidth="1"/>
    <col min="15371" max="15371" width="15.42578125" style="31" bestFit="1" customWidth="1"/>
    <col min="15372" max="15372" width="9.42578125" style="31" bestFit="1" customWidth="1"/>
    <col min="15373" max="15616" width="9.140625" style="31"/>
    <col min="15617" max="15617" width="15.85546875" style="31" customWidth="1"/>
    <col min="15618" max="15618" width="50.7109375" style="31" customWidth="1"/>
    <col min="15619" max="15619" width="20.140625" style="31" customWidth="1"/>
    <col min="15620" max="15621" width="17.7109375" style="31" bestFit="1" customWidth="1"/>
    <col min="15622" max="15622" width="16.5703125" style="31" bestFit="1" customWidth="1"/>
    <col min="15623" max="15623" width="15.7109375" style="31" bestFit="1" customWidth="1"/>
    <col min="15624" max="15624" width="18.42578125" style="31" bestFit="1" customWidth="1"/>
    <col min="15625" max="15625" width="15.42578125" style="31" bestFit="1" customWidth="1"/>
    <col min="15626" max="15626" width="9.42578125" style="31" bestFit="1" customWidth="1"/>
    <col min="15627" max="15627" width="15.42578125" style="31" bestFit="1" customWidth="1"/>
    <col min="15628" max="15628" width="9.42578125" style="31" bestFit="1" customWidth="1"/>
    <col min="15629" max="15872" width="9.140625" style="31"/>
    <col min="15873" max="15873" width="15.85546875" style="31" customWidth="1"/>
    <col min="15874" max="15874" width="50.7109375" style="31" customWidth="1"/>
    <col min="15875" max="15875" width="20.140625" style="31" customWidth="1"/>
    <col min="15876" max="15877" width="17.7109375" style="31" bestFit="1" customWidth="1"/>
    <col min="15878" max="15878" width="16.5703125" style="31" bestFit="1" customWidth="1"/>
    <col min="15879" max="15879" width="15.7109375" style="31" bestFit="1" customWidth="1"/>
    <col min="15880" max="15880" width="18.42578125" style="31" bestFit="1" customWidth="1"/>
    <col min="15881" max="15881" width="15.42578125" style="31" bestFit="1" customWidth="1"/>
    <col min="15882" max="15882" width="9.42578125" style="31" bestFit="1" customWidth="1"/>
    <col min="15883" max="15883" width="15.42578125" style="31" bestFit="1" customWidth="1"/>
    <col min="15884" max="15884" width="9.42578125" style="31" bestFit="1" customWidth="1"/>
    <col min="15885" max="16128" width="9.140625" style="31"/>
    <col min="16129" max="16129" width="15.85546875" style="31" customWidth="1"/>
    <col min="16130" max="16130" width="50.7109375" style="31" customWidth="1"/>
    <col min="16131" max="16131" width="20.140625" style="31" customWidth="1"/>
    <col min="16132" max="16133" width="17.7109375" style="31" bestFit="1" customWidth="1"/>
    <col min="16134" max="16134" width="16.5703125" style="31" bestFit="1" customWidth="1"/>
    <col min="16135" max="16135" width="15.7109375" style="31" bestFit="1" customWidth="1"/>
    <col min="16136" max="16136" width="18.42578125" style="31" bestFit="1" customWidth="1"/>
    <col min="16137" max="16137" width="15.42578125" style="31" bestFit="1" customWidth="1"/>
    <col min="16138" max="16138" width="9.42578125" style="31" bestFit="1" customWidth="1"/>
    <col min="16139" max="16139" width="15.42578125" style="31" bestFit="1" customWidth="1"/>
    <col min="16140" max="16140" width="9.42578125" style="31" bestFit="1" customWidth="1"/>
    <col min="16141" max="16384" width="9.140625" style="31"/>
  </cols>
  <sheetData>
    <row r="1" spans="1:15" ht="18" hidden="1" customHeight="1" x14ac:dyDescent="0.2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27"/>
      <c r="M1" s="127"/>
      <c r="N1" s="127"/>
      <c r="O1" s="127"/>
    </row>
    <row r="2" spans="1:15" ht="15.75" hidden="1" customHeight="1" x14ac:dyDescent="0.2">
      <c r="A2" s="271"/>
      <c r="B2" s="271"/>
      <c r="C2" s="271"/>
      <c r="D2" s="271"/>
      <c r="E2" s="271"/>
      <c r="F2" s="271"/>
      <c r="G2" s="271"/>
      <c r="H2" s="271"/>
      <c r="I2" s="271"/>
      <c r="J2" s="271"/>
      <c r="K2" s="271"/>
      <c r="L2" s="127"/>
      <c r="M2" s="127"/>
      <c r="N2" s="127"/>
      <c r="O2" s="127"/>
    </row>
    <row r="3" spans="1:15" ht="18" hidden="1" customHeight="1" x14ac:dyDescent="0.2">
      <c r="A3" s="134"/>
      <c r="B3" s="134"/>
      <c r="C3" s="134"/>
      <c r="D3" s="134"/>
      <c r="E3" s="134"/>
      <c r="F3" s="134"/>
      <c r="G3" s="134"/>
      <c r="H3" s="134"/>
      <c r="I3" s="135"/>
      <c r="J3" s="135"/>
      <c r="K3" s="135"/>
      <c r="L3" s="127"/>
      <c r="M3" s="127"/>
      <c r="N3" s="127"/>
      <c r="O3" s="127"/>
    </row>
    <row r="4" spans="1:15" ht="18" x14ac:dyDescent="0.2">
      <c r="A4" s="134"/>
      <c r="B4" s="134"/>
      <c r="C4" s="134"/>
      <c r="D4" s="134"/>
      <c r="E4" s="134"/>
      <c r="F4" s="134"/>
      <c r="G4" s="134"/>
      <c r="H4" s="134"/>
      <c r="I4" s="135"/>
      <c r="J4" s="135"/>
      <c r="K4" s="135"/>
      <c r="L4" s="127"/>
      <c r="M4" s="127"/>
      <c r="N4" s="127"/>
      <c r="O4" s="127"/>
    </row>
    <row r="5" spans="1:15" ht="15.75" customHeight="1" x14ac:dyDescent="0.2">
      <c r="A5" s="271" t="s">
        <v>259</v>
      </c>
      <c r="B5" s="271"/>
      <c r="C5" s="271"/>
      <c r="D5" s="271"/>
      <c r="E5" s="271"/>
      <c r="F5" s="271"/>
      <c r="G5" s="271"/>
      <c r="H5" s="271"/>
      <c r="I5" s="37"/>
      <c r="J5" s="37"/>
      <c r="K5" s="37"/>
      <c r="L5" s="127"/>
      <c r="M5" s="127"/>
      <c r="N5" s="127"/>
      <c r="O5" s="127"/>
    </row>
    <row r="6" spans="1:15" ht="18" x14ac:dyDescent="0.2">
      <c r="A6" s="134"/>
      <c r="B6" s="134"/>
      <c r="C6" s="134"/>
      <c r="D6" s="134"/>
      <c r="E6" s="134"/>
      <c r="F6" s="134"/>
      <c r="G6" s="134"/>
      <c r="H6" s="134"/>
      <c r="I6" s="135"/>
      <c r="J6" s="135"/>
      <c r="K6" s="135"/>
      <c r="L6" s="127"/>
      <c r="M6" s="127"/>
      <c r="N6" s="127"/>
      <c r="O6" s="127"/>
    </row>
    <row r="7" spans="1:15" s="32" customFormat="1" ht="57" x14ac:dyDescent="0.25">
      <c r="A7" s="270" t="s">
        <v>3</v>
      </c>
      <c r="B7" s="270"/>
      <c r="C7" s="146" t="s">
        <v>560</v>
      </c>
      <c r="D7" s="146" t="s">
        <v>557</v>
      </c>
      <c r="E7" s="146" t="s">
        <v>558</v>
      </c>
      <c r="F7" s="146" t="s">
        <v>561</v>
      </c>
      <c r="G7" s="141" t="s">
        <v>260</v>
      </c>
      <c r="H7" s="141" t="s">
        <v>261</v>
      </c>
      <c r="I7" s="128"/>
      <c r="J7" s="128"/>
      <c r="K7" s="128"/>
      <c r="L7" s="128"/>
      <c r="M7" s="128"/>
      <c r="N7" s="128"/>
      <c r="O7" s="128"/>
    </row>
    <row r="8" spans="1:15" s="33" customFormat="1" x14ac:dyDescent="0.2">
      <c r="A8" s="269">
        <v>1</v>
      </c>
      <c r="B8" s="269"/>
      <c r="C8" s="142">
        <v>2</v>
      </c>
      <c r="D8" s="142">
        <v>3</v>
      </c>
      <c r="E8" s="142">
        <v>4.3333333333333304</v>
      </c>
      <c r="F8" s="142">
        <v>5.0833333333333304</v>
      </c>
      <c r="G8" s="142">
        <v>6</v>
      </c>
      <c r="H8" s="142">
        <v>7</v>
      </c>
      <c r="I8" s="130"/>
      <c r="J8" s="130"/>
      <c r="K8" s="130"/>
      <c r="L8" s="130"/>
      <c r="M8" s="129"/>
      <c r="N8" s="129"/>
      <c r="O8" s="129"/>
    </row>
    <row r="9" spans="1:15" ht="12.75" customHeight="1" x14ac:dyDescent="0.2">
      <c r="A9" s="143" t="s">
        <v>256</v>
      </c>
      <c r="B9" s="143" t="s">
        <v>26</v>
      </c>
      <c r="C9" s="144" t="s">
        <v>28</v>
      </c>
      <c r="D9" s="144" t="s">
        <v>28</v>
      </c>
      <c r="E9" s="144" t="s">
        <v>28</v>
      </c>
      <c r="F9" s="144" t="s">
        <v>28</v>
      </c>
      <c r="G9" s="144" t="s">
        <v>26</v>
      </c>
      <c r="H9" s="144" t="s">
        <v>26</v>
      </c>
      <c r="I9" s="138"/>
      <c r="J9" s="138"/>
      <c r="K9" s="138"/>
      <c r="L9" s="138"/>
      <c r="M9" s="139"/>
      <c r="N9" s="139"/>
      <c r="O9" s="139"/>
    </row>
    <row r="10" spans="1:15" x14ac:dyDescent="0.2">
      <c r="A10" s="188" t="s">
        <v>257</v>
      </c>
      <c r="B10" s="189" t="s">
        <v>26</v>
      </c>
      <c r="C10" s="192">
        <f t="shared" ref="C10:F11" si="0">+C11</f>
        <v>0</v>
      </c>
      <c r="D10" s="193">
        <f t="shared" si="0"/>
        <v>0</v>
      </c>
      <c r="E10" s="193">
        <f t="shared" si="0"/>
        <v>0</v>
      </c>
      <c r="F10" s="192">
        <f t="shared" si="0"/>
        <v>0</v>
      </c>
      <c r="G10" s="192" t="e">
        <f t="shared" ref="G10:G19" si="1">+F10/C10*100</f>
        <v>#DIV/0!</v>
      </c>
      <c r="H10" s="192" t="e">
        <f t="shared" ref="H10:H19" si="2">+F10/E10*100</f>
        <v>#DIV/0!</v>
      </c>
      <c r="I10" s="138"/>
      <c r="J10" s="138"/>
      <c r="K10" s="138"/>
      <c r="L10" s="138"/>
      <c r="M10" s="152"/>
      <c r="N10" s="152"/>
      <c r="O10" s="152"/>
    </row>
    <row r="11" spans="1:15" x14ac:dyDescent="0.2">
      <c r="A11" s="187" t="s">
        <v>57</v>
      </c>
      <c r="B11" s="163" t="s">
        <v>58</v>
      </c>
      <c r="C11" s="190">
        <f t="shared" si="0"/>
        <v>0</v>
      </c>
      <c r="D11" s="191">
        <f t="shared" si="0"/>
        <v>0</v>
      </c>
      <c r="E11" s="191">
        <f t="shared" si="0"/>
        <v>0</v>
      </c>
      <c r="F11" s="190">
        <f t="shared" si="0"/>
        <v>0</v>
      </c>
      <c r="G11" s="190" t="e">
        <f t="shared" si="1"/>
        <v>#DIV/0!</v>
      </c>
      <c r="H11" s="190" t="e">
        <f t="shared" si="2"/>
        <v>#DIV/0!</v>
      </c>
      <c r="I11" s="138"/>
      <c r="J11" s="138"/>
      <c r="K11" s="138"/>
      <c r="L11" s="138"/>
      <c r="M11" s="152"/>
      <c r="N11" s="152"/>
      <c r="O11" s="152"/>
    </row>
    <row r="12" spans="1:15" x14ac:dyDescent="0.2">
      <c r="A12" s="155" t="s">
        <v>60</v>
      </c>
      <c r="B12" s="140" t="s">
        <v>61</v>
      </c>
      <c r="C12" s="136"/>
      <c r="D12" s="137"/>
      <c r="E12" s="137"/>
      <c r="F12" s="136"/>
      <c r="G12" s="157" t="e">
        <f t="shared" si="1"/>
        <v>#DIV/0!</v>
      </c>
      <c r="H12" s="157" t="e">
        <f t="shared" si="2"/>
        <v>#DIV/0!</v>
      </c>
      <c r="I12" s="138"/>
      <c r="J12" s="138"/>
      <c r="K12" s="138"/>
      <c r="L12" s="138"/>
      <c r="M12" s="139"/>
      <c r="N12" s="139"/>
      <c r="O12" s="139"/>
    </row>
    <row r="13" spans="1:15" x14ac:dyDescent="0.2">
      <c r="A13" s="188" t="s">
        <v>508</v>
      </c>
      <c r="B13" s="189" t="s">
        <v>26</v>
      </c>
      <c r="C13" s="192">
        <f>+C14+C16+C18</f>
        <v>0</v>
      </c>
      <c r="D13" s="193">
        <f>+D14+D16+D18</f>
        <v>0</v>
      </c>
      <c r="E13" s="193">
        <f>+E14+E16+E18</f>
        <v>0</v>
      </c>
      <c r="F13" s="192">
        <f>+F14+F16+F18</f>
        <v>0</v>
      </c>
      <c r="G13" s="192" t="e">
        <f t="shared" si="1"/>
        <v>#DIV/0!</v>
      </c>
      <c r="H13" s="192" t="e">
        <f t="shared" si="2"/>
        <v>#DIV/0!</v>
      </c>
      <c r="I13" s="138"/>
      <c r="J13" s="138"/>
      <c r="K13" s="138"/>
      <c r="L13" s="138"/>
      <c r="M13" s="152"/>
      <c r="N13" s="152"/>
      <c r="O13" s="152"/>
    </row>
    <row r="14" spans="1:15" x14ac:dyDescent="0.2">
      <c r="A14" s="187" t="s">
        <v>81</v>
      </c>
      <c r="B14" s="163" t="s">
        <v>485</v>
      </c>
      <c r="C14" s="190">
        <f>+C15</f>
        <v>0</v>
      </c>
      <c r="D14" s="191">
        <f>+D15</f>
        <v>0</v>
      </c>
      <c r="E14" s="191">
        <f>+E15</f>
        <v>0</v>
      </c>
      <c r="F14" s="190">
        <f>+F15</f>
        <v>0</v>
      </c>
      <c r="G14" s="190" t="e">
        <f t="shared" si="1"/>
        <v>#DIV/0!</v>
      </c>
      <c r="H14" s="190" t="e">
        <f t="shared" si="2"/>
        <v>#DIV/0!</v>
      </c>
      <c r="I14" s="138"/>
      <c r="J14" s="138"/>
      <c r="K14" s="138"/>
      <c r="L14" s="138"/>
      <c r="M14" s="152"/>
      <c r="N14" s="152"/>
      <c r="O14" s="152"/>
    </row>
    <row r="15" spans="1:15" x14ac:dyDescent="0.2">
      <c r="A15" s="155" t="s">
        <v>83</v>
      </c>
      <c r="B15" s="140" t="s">
        <v>485</v>
      </c>
      <c r="C15" s="136"/>
      <c r="D15" s="137"/>
      <c r="E15" s="137"/>
      <c r="F15" s="136"/>
      <c r="G15" s="157" t="e">
        <f t="shared" si="1"/>
        <v>#DIV/0!</v>
      </c>
      <c r="H15" s="157" t="e">
        <f t="shared" si="2"/>
        <v>#DIV/0!</v>
      </c>
      <c r="I15" s="139"/>
      <c r="J15" s="139"/>
      <c r="K15" s="139"/>
      <c r="L15" s="139"/>
      <c r="M15" s="139"/>
      <c r="N15" s="139"/>
      <c r="O15" s="139"/>
    </row>
    <row r="16" spans="1:15" x14ac:dyDescent="0.2">
      <c r="A16" s="187" t="s">
        <v>57</v>
      </c>
      <c r="B16" s="163" t="s">
        <v>58</v>
      </c>
      <c r="C16" s="190">
        <f>+C17</f>
        <v>0</v>
      </c>
      <c r="D16" s="191">
        <f>+D17</f>
        <v>0</v>
      </c>
      <c r="E16" s="191">
        <f>+E17</f>
        <v>0</v>
      </c>
      <c r="F16" s="190">
        <f>+F17</f>
        <v>0</v>
      </c>
      <c r="G16" s="190" t="e">
        <f t="shared" si="1"/>
        <v>#DIV/0!</v>
      </c>
      <c r="H16" s="190" t="e">
        <f t="shared" si="2"/>
        <v>#DIV/0!</v>
      </c>
      <c r="I16" s="138"/>
      <c r="J16" s="138"/>
      <c r="K16" s="138"/>
      <c r="L16" s="138"/>
      <c r="M16" s="152"/>
      <c r="N16" s="152"/>
      <c r="O16" s="152"/>
    </row>
    <row r="17" spans="1:15" x14ac:dyDescent="0.2">
      <c r="A17" s="155" t="s">
        <v>60</v>
      </c>
      <c r="B17" s="140" t="s">
        <v>61</v>
      </c>
      <c r="C17" s="136"/>
      <c r="D17" s="137"/>
      <c r="E17" s="137"/>
      <c r="F17" s="136"/>
      <c r="G17" s="157" t="e">
        <f t="shared" si="1"/>
        <v>#DIV/0!</v>
      </c>
      <c r="H17" s="157" t="e">
        <f t="shared" si="2"/>
        <v>#DIV/0!</v>
      </c>
      <c r="I17" s="139"/>
      <c r="J17" s="139"/>
      <c r="K17" s="139"/>
      <c r="L17" s="139"/>
      <c r="M17" s="139"/>
      <c r="N17" s="139"/>
      <c r="O17" s="139"/>
    </row>
    <row r="18" spans="1:15" x14ac:dyDescent="0.2">
      <c r="A18" s="187" t="s">
        <v>62</v>
      </c>
      <c r="B18" s="163" t="s">
        <v>63</v>
      </c>
      <c r="C18" s="190">
        <f>+C19</f>
        <v>0</v>
      </c>
      <c r="D18" s="191">
        <f>+D19</f>
        <v>0</v>
      </c>
      <c r="E18" s="191">
        <f>+E19</f>
        <v>0</v>
      </c>
      <c r="F18" s="190">
        <f>+F19</f>
        <v>0</v>
      </c>
      <c r="G18" s="190" t="e">
        <f t="shared" si="1"/>
        <v>#DIV/0!</v>
      </c>
      <c r="H18" s="190" t="e">
        <f t="shared" si="2"/>
        <v>#DIV/0!</v>
      </c>
      <c r="I18" s="138"/>
      <c r="J18" s="138"/>
      <c r="K18" s="138"/>
      <c r="L18" s="138"/>
      <c r="M18" s="152"/>
      <c r="N18" s="152"/>
      <c r="O18" s="152"/>
    </row>
    <row r="19" spans="1:15" x14ac:dyDescent="0.2">
      <c r="A19" s="155" t="s">
        <v>75</v>
      </c>
      <c r="B19" s="140" t="s">
        <v>76</v>
      </c>
      <c r="C19" s="136"/>
      <c r="D19" s="137"/>
      <c r="E19" s="137"/>
      <c r="F19" s="136"/>
      <c r="G19" s="157" t="e">
        <f t="shared" si="1"/>
        <v>#DIV/0!</v>
      </c>
      <c r="H19" s="157" t="e">
        <f t="shared" si="2"/>
        <v>#DIV/0!</v>
      </c>
      <c r="I19" s="139"/>
      <c r="J19" s="139"/>
      <c r="K19" s="139"/>
      <c r="L19" s="139"/>
      <c r="M19" s="139"/>
      <c r="N19" s="139"/>
      <c r="O19" s="139"/>
    </row>
  </sheetData>
  <mergeCells count="4">
    <mergeCell ref="A2:K2"/>
    <mergeCell ref="A8:B8"/>
    <mergeCell ref="A7:B7"/>
    <mergeCell ref="A5:H5"/>
  </mergeCells>
  <pageMargins left="0.7" right="0.7" top="0.75" bottom="0.75" header="0.3" footer="0.3"/>
  <pageSetup paperSize="9" scale="9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1F5E0-B475-477D-AE63-BD5E34FAE0B4}">
  <dimension ref="A1:F93"/>
  <sheetViews>
    <sheetView zoomScale="86" zoomScaleNormal="86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35" sqref="A35:E37"/>
    </sheetView>
  </sheetViews>
  <sheetFormatPr defaultColWidth="9.140625" defaultRowHeight="15" x14ac:dyDescent="0.25"/>
  <cols>
    <col min="1" max="1" width="17.28515625" style="209" customWidth="1"/>
    <col min="2" max="2" width="51.42578125" style="209" customWidth="1"/>
    <col min="3" max="5" width="13.28515625" style="209" customWidth="1"/>
    <col min="6" max="6" width="10.28515625" style="209" bestFit="1" customWidth="1"/>
    <col min="7" max="16384" width="9.140625" style="209"/>
  </cols>
  <sheetData>
    <row r="1" spans="1:5" ht="15.75" thickBot="1" x14ac:dyDescent="0.3"/>
    <row r="2" spans="1:5" ht="64.5" thickBot="1" x14ac:dyDescent="0.3">
      <c r="A2" s="210" t="s">
        <v>571</v>
      </c>
      <c r="B2" s="211" t="s">
        <v>572</v>
      </c>
      <c r="C2" s="212" t="s">
        <v>573</v>
      </c>
      <c r="D2" s="212" t="s">
        <v>574</v>
      </c>
      <c r="E2" s="211" t="s">
        <v>587</v>
      </c>
    </row>
    <row r="3" spans="1:5" ht="15.75" thickBot="1" x14ac:dyDescent="0.3">
      <c r="A3" s="213"/>
      <c r="B3" s="214" t="s">
        <v>575</v>
      </c>
      <c r="C3" s="215">
        <f t="shared" ref="C3:D3" si="0">SUM(C4:C16)</f>
        <v>10075109</v>
      </c>
      <c r="D3" s="215">
        <f t="shared" si="0"/>
        <v>11303929</v>
      </c>
      <c r="E3" s="215">
        <f t="shared" ref="E3" si="1">SUM(E4:E16)</f>
        <v>12346781.42</v>
      </c>
    </row>
    <row r="4" spans="1:5" x14ac:dyDescent="0.25">
      <c r="A4" s="216">
        <v>11</v>
      </c>
      <c r="B4" s="217" t="s">
        <v>55</v>
      </c>
      <c r="C4" s="218">
        <v>9182508</v>
      </c>
      <c r="D4" s="218">
        <v>9944534</v>
      </c>
      <c r="E4" s="218">
        <v>10613046</v>
      </c>
    </row>
    <row r="5" spans="1:5" x14ac:dyDescent="0.25">
      <c r="A5" s="216">
        <v>12</v>
      </c>
      <c r="B5" s="217" t="s">
        <v>74</v>
      </c>
      <c r="C5" s="218"/>
      <c r="D5" s="218"/>
      <c r="E5" s="218"/>
    </row>
    <row r="6" spans="1:5" x14ac:dyDescent="0.25">
      <c r="A6" s="219">
        <v>31</v>
      </c>
      <c r="B6" s="220" t="s">
        <v>485</v>
      </c>
      <c r="C6" s="221">
        <v>44863</v>
      </c>
      <c r="D6" s="221">
        <v>49825</v>
      </c>
      <c r="E6" s="221">
        <v>97244.84</v>
      </c>
    </row>
    <row r="7" spans="1:5" x14ac:dyDescent="0.25">
      <c r="A7" s="219">
        <v>43</v>
      </c>
      <c r="B7" s="220" t="s">
        <v>61</v>
      </c>
      <c r="C7" s="221">
        <v>246744</v>
      </c>
      <c r="D7" s="221">
        <v>319620</v>
      </c>
      <c r="E7" s="221">
        <v>548196.57999999996</v>
      </c>
    </row>
    <row r="8" spans="1:5" x14ac:dyDescent="0.25">
      <c r="A8" s="219">
        <v>51</v>
      </c>
      <c r="B8" s="220" t="s">
        <v>65</v>
      </c>
      <c r="C8" s="221">
        <v>385100</v>
      </c>
      <c r="D8" s="221">
        <v>365645</v>
      </c>
      <c r="E8" s="221">
        <v>319498</v>
      </c>
    </row>
    <row r="9" spans="1:5" x14ac:dyDescent="0.25">
      <c r="A9" s="219">
        <v>52</v>
      </c>
      <c r="B9" s="220" t="s">
        <v>76</v>
      </c>
      <c r="C9" s="221">
        <v>215894</v>
      </c>
      <c r="D9" s="221">
        <v>532033</v>
      </c>
      <c r="E9" s="221">
        <v>719291</v>
      </c>
    </row>
    <row r="10" spans="1:5" x14ac:dyDescent="0.25">
      <c r="A10" s="219">
        <v>61</v>
      </c>
      <c r="B10" s="220" t="s">
        <v>486</v>
      </c>
      <c r="C10" s="221"/>
      <c r="D10" s="221"/>
      <c r="E10" s="221"/>
    </row>
    <row r="11" spans="1:5" x14ac:dyDescent="0.25">
      <c r="A11" s="219">
        <v>561</v>
      </c>
      <c r="B11" s="220" t="s">
        <v>530</v>
      </c>
      <c r="C11" s="221"/>
      <c r="D11" s="221"/>
      <c r="E11" s="221"/>
    </row>
    <row r="12" spans="1:5" x14ac:dyDescent="0.25">
      <c r="A12" s="219">
        <v>581</v>
      </c>
      <c r="B12" s="220" t="s">
        <v>576</v>
      </c>
      <c r="C12" s="221"/>
      <c r="D12" s="221">
        <v>92272</v>
      </c>
      <c r="E12" s="221">
        <v>49505</v>
      </c>
    </row>
    <row r="13" spans="1:5" x14ac:dyDescent="0.25">
      <c r="A13" s="219">
        <v>5761</v>
      </c>
      <c r="B13" s="220" t="s">
        <v>577</v>
      </c>
      <c r="C13" s="221"/>
      <c r="D13" s="221"/>
      <c r="E13" s="221"/>
    </row>
    <row r="14" spans="1:5" x14ac:dyDescent="0.25">
      <c r="A14" s="222">
        <v>563</v>
      </c>
      <c r="B14" s="223" t="s">
        <v>578</v>
      </c>
      <c r="C14" s="224"/>
      <c r="D14" s="224"/>
      <c r="E14" s="224"/>
    </row>
    <row r="15" spans="1:5" x14ac:dyDescent="0.25">
      <c r="A15" s="222">
        <v>61</v>
      </c>
      <c r="B15" s="223" t="s">
        <v>486</v>
      </c>
      <c r="C15" s="224"/>
      <c r="D15" s="224"/>
      <c r="E15" s="224"/>
    </row>
    <row r="16" spans="1:5" ht="15.75" thickBot="1" x14ac:dyDescent="0.3">
      <c r="A16" s="222">
        <v>71</v>
      </c>
      <c r="B16" s="223" t="s">
        <v>487</v>
      </c>
      <c r="C16" s="224"/>
      <c r="D16" s="224"/>
      <c r="E16" s="224"/>
    </row>
    <row r="17" spans="1:6" ht="15.75" thickBot="1" x14ac:dyDescent="0.3">
      <c r="A17" s="225"/>
      <c r="B17" s="214" t="s">
        <v>579</v>
      </c>
      <c r="C17" s="215">
        <f>C18+C23+C38+C41+C50+C59</f>
        <v>10075109</v>
      </c>
      <c r="D17" s="215">
        <f>D18+D23+D38+D41+D50+D59+D33+D47</f>
        <v>11303929</v>
      </c>
      <c r="E17" s="215">
        <f>E18+E23+E38+E41+E50+E59+E33</f>
        <v>12346781.289999999</v>
      </c>
    </row>
    <row r="18" spans="1:6" ht="15.75" thickBot="1" x14ac:dyDescent="0.3">
      <c r="A18" s="226" t="s">
        <v>531</v>
      </c>
      <c r="B18" s="227" t="s">
        <v>532</v>
      </c>
      <c r="C18" s="228">
        <f t="shared" ref="C18:E18" si="2">C19</f>
        <v>8702335</v>
      </c>
      <c r="D18" s="228">
        <f>D19</f>
        <v>9442565</v>
      </c>
      <c r="E18" s="228">
        <f t="shared" si="2"/>
        <v>10153489.599999998</v>
      </c>
    </row>
    <row r="19" spans="1:6" ht="15.75" thickBot="1" x14ac:dyDescent="0.3">
      <c r="A19" s="229" t="s">
        <v>56</v>
      </c>
      <c r="B19" s="230" t="s">
        <v>55</v>
      </c>
      <c r="C19" s="231">
        <f t="shared" ref="C19:D19" si="3">SUM(C20:C22)</f>
        <v>8702335</v>
      </c>
      <c r="D19" s="231">
        <f t="shared" si="3"/>
        <v>9442565</v>
      </c>
      <c r="E19" s="231">
        <f t="shared" ref="E19" si="4">SUM(E20:E22)</f>
        <v>10153489.599999998</v>
      </c>
      <c r="F19" s="244"/>
    </row>
    <row r="20" spans="1:6" x14ac:dyDescent="0.25">
      <c r="A20" s="232" t="s">
        <v>83</v>
      </c>
      <c r="B20" s="217" t="s">
        <v>84</v>
      </c>
      <c r="C20" s="218">
        <v>8605881</v>
      </c>
      <c r="D20" s="218">
        <v>9329368</v>
      </c>
      <c r="E20" s="218">
        <v>10052535.979999999</v>
      </c>
    </row>
    <row r="21" spans="1:6" x14ac:dyDescent="0.25">
      <c r="A21" s="233" t="s">
        <v>98</v>
      </c>
      <c r="B21" s="220" t="s">
        <v>99</v>
      </c>
      <c r="C21" s="218">
        <v>96454</v>
      </c>
      <c r="D21" s="218">
        <v>113197</v>
      </c>
      <c r="E21" s="221">
        <v>100953.62</v>
      </c>
    </row>
    <row r="22" spans="1:6" ht="15.75" thickBot="1" x14ac:dyDescent="0.3">
      <c r="A22" s="234" t="s">
        <v>209</v>
      </c>
      <c r="B22" s="223" t="s">
        <v>210</v>
      </c>
      <c r="C22" s="224"/>
      <c r="D22" s="224"/>
      <c r="E22" s="224"/>
    </row>
    <row r="23" spans="1:6" ht="15.75" thickBot="1" x14ac:dyDescent="0.3">
      <c r="A23" s="226" t="s">
        <v>535</v>
      </c>
      <c r="B23" s="227" t="s">
        <v>536</v>
      </c>
      <c r="C23" s="228">
        <f t="shared" ref="C23:D23" si="5">C24</f>
        <v>439080</v>
      </c>
      <c r="D23" s="228">
        <f t="shared" si="5"/>
        <v>448534</v>
      </c>
      <c r="E23" s="228">
        <f>+E24+E33</f>
        <v>400173.23</v>
      </c>
    </row>
    <row r="24" spans="1:6" ht="15.75" thickBot="1" x14ac:dyDescent="0.3">
      <c r="A24" s="229" t="s">
        <v>56</v>
      </c>
      <c r="B24" s="230" t="s">
        <v>55</v>
      </c>
      <c r="C24" s="231">
        <f t="shared" ref="C24:D24" si="6">SUM(C25:C32)</f>
        <v>439080</v>
      </c>
      <c r="D24" s="231">
        <f t="shared" si="6"/>
        <v>448534</v>
      </c>
      <c r="E24" s="231">
        <f t="shared" ref="E24" si="7">SUM(E25:E32)</f>
        <v>350668</v>
      </c>
    </row>
    <row r="25" spans="1:6" x14ac:dyDescent="0.25">
      <c r="A25" s="232" t="s">
        <v>83</v>
      </c>
      <c r="B25" s="217" t="s">
        <v>84</v>
      </c>
      <c r="C25" s="218"/>
      <c r="D25" s="218">
        <v>10000</v>
      </c>
      <c r="E25" s="218">
        <v>11767</v>
      </c>
    </row>
    <row r="26" spans="1:6" x14ac:dyDescent="0.25">
      <c r="A26" s="233" t="s">
        <v>98</v>
      </c>
      <c r="B26" s="220" t="s">
        <v>99</v>
      </c>
      <c r="C26" s="221">
        <v>423500</v>
      </c>
      <c r="D26" s="221">
        <v>422954</v>
      </c>
      <c r="E26" s="221">
        <f>83947+115472+46232+88235+4992</f>
        <v>338878</v>
      </c>
    </row>
    <row r="27" spans="1:6" x14ac:dyDescent="0.25">
      <c r="A27" s="233" t="s">
        <v>160</v>
      </c>
      <c r="B27" s="220" t="s">
        <v>161</v>
      </c>
      <c r="C27" s="235">
        <v>2000</v>
      </c>
      <c r="D27" s="235">
        <v>2000</v>
      </c>
      <c r="E27" s="221"/>
    </row>
    <row r="28" spans="1:6" x14ac:dyDescent="0.25">
      <c r="A28" s="233" t="s">
        <v>203</v>
      </c>
      <c r="B28" s="220" t="s">
        <v>204</v>
      </c>
      <c r="C28" s="221"/>
      <c r="D28" s="221"/>
      <c r="E28" s="221"/>
    </row>
    <row r="29" spans="1:6" x14ac:dyDescent="0.25">
      <c r="A29" s="233" t="s">
        <v>209</v>
      </c>
      <c r="B29" s="220" t="s">
        <v>210</v>
      </c>
      <c r="C29" s="221"/>
      <c r="D29" s="221"/>
      <c r="E29" s="221"/>
    </row>
    <row r="30" spans="1:6" x14ac:dyDescent="0.25">
      <c r="A30" s="233" t="s">
        <v>59</v>
      </c>
      <c r="B30" s="220" t="s">
        <v>228</v>
      </c>
      <c r="C30" s="221">
        <v>10000</v>
      </c>
      <c r="D30" s="221">
        <v>10000</v>
      </c>
      <c r="E30" s="221"/>
    </row>
    <row r="31" spans="1:6" x14ac:dyDescent="0.25">
      <c r="A31" s="233" t="s">
        <v>233</v>
      </c>
      <c r="B31" s="220" t="s">
        <v>234</v>
      </c>
      <c r="C31" s="235">
        <v>3580</v>
      </c>
      <c r="D31" s="235">
        <v>3580</v>
      </c>
      <c r="E31" s="221">
        <v>23</v>
      </c>
    </row>
    <row r="32" spans="1:6" ht="15.75" thickBot="1" x14ac:dyDescent="0.3">
      <c r="A32" s="234" t="s">
        <v>249</v>
      </c>
      <c r="B32" s="223" t="s">
        <v>250</v>
      </c>
      <c r="C32" s="224"/>
      <c r="D32" s="224"/>
      <c r="E32" s="224"/>
    </row>
    <row r="33" spans="1:5" ht="15.75" thickBot="1" x14ac:dyDescent="0.3">
      <c r="A33" s="226" t="s">
        <v>535</v>
      </c>
      <c r="B33" s="227" t="s">
        <v>536</v>
      </c>
      <c r="C33" s="228">
        <f t="shared" ref="C33:E33" si="8">C34</f>
        <v>0</v>
      </c>
      <c r="D33" s="228">
        <f t="shared" si="8"/>
        <v>92272</v>
      </c>
      <c r="E33" s="228">
        <f t="shared" si="8"/>
        <v>49505.229999999996</v>
      </c>
    </row>
    <row r="34" spans="1:5" ht="15.75" thickBot="1" x14ac:dyDescent="0.3">
      <c r="A34" s="229">
        <v>581</v>
      </c>
      <c r="B34" s="230" t="s">
        <v>576</v>
      </c>
      <c r="C34" s="231"/>
      <c r="D34" s="231">
        <f>+D35+D36+D37</f>
        <v>92272</v>
      </c>
      <c r="E34" s="231">
        <f>+E35+E36+E37</f>
        <v>49505.229999999996</v>
      </c>
    </row>
    <row r="35" spans="1:5" x14ac:dyDescent="0.25">
      <c r="A35" s="233" t="s">
        <v>98</v>
      </c>
      <c r="B35" s="220" t="s">
        <v>99</v>
      </c>
      <c r="C35" s="221"/>
      <c r="D35" s="221">
        <v>52868</v>
      </c>
      <c r="E35" s="221">
        <f>14272.78+75+59.9+272.8+416+421.77+75+720.05+52.8+132.78+0.9</f>
        <v>16499.78</v>
      </c>
    </row>
    <row r="36" spans="1:5" x14ac:dyDescent="0.25">
      <c r="A36" s="233" t="s">
        <v>59</v>
      </c>
      <c r="B36" s="220" t="s">
        <v>228</v>
      </c>
      <c r="C36" s="221"/>
      <c r="D36" s="221">
        <v>2722</v>
      </c>
      <c r="E36" s="221"/>
    </row>
    <row r="37" spans="1:5" ht="15.75" thickBot="1" x14ac:dyDescent="0.3">
      <c r="A37" s="233" t="s">
        <v>233</v>
      </c>
      <c r="B37" s="220" t="s">
        <v>234</v>
      </c>
      <c r="C37" s="221"/>
      <c r="D37" s="221">
        <v>36682</v>
      </c>
      <c r="E37" s="221">
        <f>32910+95.45</f>
        <v>33005.449999999997</v>
      </c>
    </row>
    <row r="38" spans="1:5" ht="15.75" thickBot="1" x14ac:dyDescent="0.3">
      <c r="A38" s="226" t="s">
        <v>533</v>
      </c>
      <c r="B38" s="227" t="s">
        <v>580</v>
      </c>
      <c r="C38" s="228">
        <f t="shared" ref="C38:D38" si="9">+C39</f>
        <v>41093</v>
      </c>
      <c r="D38" s="228">
        <f t="shared" si="9"/>
        <v>52392</v>
      </c>
      <c r="E38" s="228">
        <f>+E39</f>
        <v>47557</v>
      </c>
    </row>
    <row r="39" spans="1:5" ht="15.75" thickBot="1" x14ac:dyDescent="0.3">
      <c r="A39" s="229" t="s">
        <v>56</v>
      </c>
      <c r="B39" s="230" t="s">
        <v>55</v>
      </c>
      <c r="C39" s="231">
        <f t="shared" ref="C39:E39" si="10">C40</f>
        <v>41093</v>
      </c>
      <c r="D39" s="231">
        <f t="shared" si="10"/>
        <v>52392</v>
      </c>
      <c r="E39" s="231">
        <f t="shared" si="10"/>
        <v>47557</v>
      </c>
    </row>
    <row r="40" spans="1:5" ht="15.75" thickBot="1" x14ac:dyDescent="0.3">
      <c r="A40" s="236" t="s">
        <v>98</v>
      </c>
      <c r="B40" s="237" t="s">
        <v>99</v>
      </c>
      <c r="C40" s="238">
        <v>41093</v>
      </c>
      <c r="D40" s="238">
        <v>52392</v>
      </c>
      <c r="E40" s="238">
        <v>47557</v>
      </c>
    </row>
    <row r="41" spans="1:5" ht="15.75" thickBot="1" x14ac:dyDescent="0.3">
      <c r="A41" s="226" t="s">
        <v>581</v>
      </c>
      <c r="B41" s="227" t="s">
        <v>534</v>
      </c>
      <c r="C41" s="228">
        <f t="shared" ref="C41:D41" si="11">SUM(C43:C45)</f>
        <v>0</v>
      </c>
      <c r="D41" s="228">
        <f t="shared" si="11"/>
        <v>0</v>
      </c>
      <c r="E41" s="228">
        <f t="shared" ref="E41" si="12">SUM(E43:E45)</f>
        <v>11826.13</v>
      </c>
    </row>
    <row r="42" spans="1:5" ht="15.75" thickBot="1" x14ac:dyDescent="0.3">
      <c r="A42" s="229" t="s">
        <v>56</v>
      </c>
      <c r="B42" s="230" t="s">
        <v>55</v>
      </c>
      <c r="C42" s="231">
        <f t="shared" ref="C42:D42" si="13">SUM(C43:C45)</f>
        <v>0</v>
      </c>
      <c r="D42" s="231">
        <f t="shared" si="13"/>
        <v>0</v>
      </c>
      <c r="E42" s="231">
        <f t="shared" ref="E42" si="14">SUM(E43:E45)</f>
        <v>11826.13</v>
      </c>
    </row>
    <row r="43" spans="1:5" x14ac:dyDescent="0.25">
      <c r="A43" s="232">
        <v>31</v>
      </c>
      <c r="B43" s="217" t="s">
        <v>582</v>
      </c>
      <c r="C43" s="218">
        <v>0</v>
      </c>
      <c r="D43" s="218">
        <v>0</v>
      </c>
      <c r="E43" s="218">
        <v>11826.13</v>
      </c>
    </row>
    <row r="44" spans="1:5" x14ac:dyDescent="0.25">
      <c r="A44" s="233">
        <v>32</v>
      </c>
      <c r="B44" s="220" t="s">
        <v>97</v>
      </c>
      <c r="C44" s="221"/>
      <c r="D44" s="221"/>
      <c r="E44" s="221"/>
    </row>
    <row r="45" spans="1:5" x14ac:dyDescent="0.25">
      <c r="A45" s="234">
        <v>34</v>
      </c>
      <c r="B45" s="223" t="s">
        <v>583</v>
      </c>
      <c r="C45" s="224"/>
      <c r="D45" s="224"/>
      <c r="E45" s="224"/>
    </row>
    <row r="46" spans="1:5" ht="15.75" thickBot="1" x14ac:dyDescent="0.3">
      <c r="A46" s="236" t="s">
        <v>98</v>
      </c>
      <c r="B46" s="237" t="s">
        <v>99</v>
      </c>
      <c r="C46" s="238"/>
      <c r="D46" s="238"/>
      <c r="E46" s="238"/>
    </row>
    <row r="47" spans="1:5" ht="15.75" thickBot="1" x14ac:dyDescent="0.3">
      <c r="A47" s="226" t="s">
        <v>588</v>
      </c>
      <c r="B47" s="227" t="s">
        <v>589</v>
      </c>
      <c r="C47" s="228">
        <f>+C48</f>
        <v>0</v>
      </c>
      <c r="D47" s="228">
        <f>+D48</f>
        <v>1043</v>
      </c>
      <c r="E47" s="228">
        <f>+E48</f>
        <v>0</v>
      </c>
    </row>
    <row r="48" spans="1:5" ht="15.75" thickBot="1" x14ac:dyDescent="0.3">
      <c r="A48" s="229" t="s">
        <v>56</v>
      </c>
      <c r="B48" s="230" t="s">
        <v>55</v>
      </c>
      <c r="C48" s="231">
        <f t="shared" ref="C48:D48" si="15">+C49</f>
        <v>0</v>
      </c>
      <c r="D48" s="231">
        <f t="shared" si="15"/>
        <v>1043</v>
      </c>
      <c r="E48" s="231">
        <f>+E49</f>
        <v>0</v>
      </c>
    </row>
    <row r="49" spans="1:5" ht="15.75" thickBot="1" x14ac:dyDescent="0.3">
      <c r="A49" s="236">
        <v>37</v>
      </c>
      <c r="B49" s="220" t="s">
        <v>204</v>
      </c>
      <c r="C49" s="238">
        <v>0</v>
      </c>
      <c r="D49" s="238">
        <v>1043</v>
      </c>
      <c r="E49" s="238">
        <v>0</v>
      </c>
    </row>
    <row r="50" spans="1:5" ht="15.75" thickBot="1" x14ac:dyDescent="0.3">
      <c r="A50" s="239" t="s">
        <v>584</v>
      </c>
      <c r="B50" s="227" t="s">
        <v>537</v>
      </c>
      <c r="C50" s="228">
        <f t="shared" ref="C50:E50" si="16">SUM(C51)</f>
        <v>385100</v>
      </c>
      <c r="D50" s="228">
        <f>+D51+D57</f>
        <v>365945</v>
      </c>
      <c r="E50" s="228">
        <f t="shared" si="16"/>
        <v>319498.09999999998</v>
      </c>
    </row>
    <row r="51" spans="1:5" ht="15.75" thickBot="1" x14ac:dyDescent="0.3">
      <c r="A51" s="240">
        <v>51</v>
      </c>
      <c r="B51" s="230" t="s">
        <v>65</v>
      </c>
      <c r="C51" s="231">
        <f t="shared" ref="C51:D51" si="17">SUM(C52:C56)</f>
        <v>385100</v>
      </c>
      <c r="D51" s="231">
        <f t="shared" si="17"/>
        <v>365645</v>
      </c>
      <c r="E51" s="231">
        <f t="shared" ref="E51" si="18">SUM(E52:E56)</f>
        <v>319498.09999999998</v>
      </c>
    </row>
    <row r="52" spans="1:5" x14ac:dyDescent="0.25">
      <c r="A52" s="232">
        <v>31</v>
      </c>
      <c r="B52" s="217" t="s">
        <v>84</v>
      </c>
      <c r="C52" s="218">
        <v>224600</v>
      </c>
      <c r="D52" s="218">
        <v>189645</v>
      </c>
      <c r="E52" s="218">
        <v>211301.1</v>
      </c>
    </row>
    <row r="53" spans="1:5" x14ac:dyDescent="0.25">
      <c r="A53" s="233">
        <v>32</v>
      </c>
      <c r="B53" s="220" t="s">
        <v>99</v>
      </c>
      <c r="C53" s="221">
        <v>150500</v>
      </c>
      <c r="D53" s="221">
        <v>161000</v>
      </c>
      <c r="E53" s="221">
        <v>107235</v>
      </c>
    </row>
    <row r="54" spans="1:5" x14ac:dyDescent="0.25">
      <c r="A54" s="234">
        <v>34</v>
      </c>
      <c r="B54" s="223" t="s">
        <v>161</v>
      </c>
      <c r="C54" s="224"/>
      <c r="D54" s="224"/>
      <c r="E54" s="224">
        <v>12</v>
      </c>
    </row>
    <row r="55" spans="1:5" x14ac:dyDescent="0.25">
      <c r="A55" s="233" t="s">
        <v>59</v>
      </c>
      <c r="B55" s="220" t="s">
        <v>228</v>
      </c>
      <c r="C55" s="224"/>
      <c r="D55" s="224"/>
      <c r="E55" s="224"/>
    </row>
    <row r="56" spans="1:5" ht="15.75" thickBot="1" x14ac:dyDescent="0.3">
      <c r="A56" s="234">
        <v>42</v>
      </c>
      <c r="B56" s="223" t="s">
        <v>234</v>
      </c>
      <c r="C56" s="224">
        <v>10000</v>
      </c>
      <c r="D56" s="224">
        <v>15000</v>
      </c>
      <c r="E56" s="224">
        <f>993-43</f>
        <v>950</v>
      </c>
    </row>
    <row r="57" spans="1:5" ht="15.75" thickBot="1" x14ac:dyDescent="0.3">
      <c r="A57" s="229" t="s">
        <v>60</v>
      </c>
      <c r="B57" s="230" t="s">
        <v>61</v>
      </c>
      <c r="C57" s="230"/>
      <c r="D57" s="231">
        <f>+D58</f>
        <v>300</v>
      </c>
      <c r="E57" s="230"/>
    </row>
    <row r="58" spans="1:5" ht="15.75" thickBot="1" x14ac:dyDescent="0.3">
      <c r="A58" s="236">
        <v>32</v>
      </c>
      <c r="B58" s="220" t="s">
        <v>99</v>
      </c>
      <c r="C58" s="238"/>
      <c r="D58" s="238">
        <v>300</v>
      </c>
      <c r="E58" s="238">
        <v>0</v>
      </c>
    </row>
    <row r="59" spans="1:5" ht="15.75" thickBot="1" x14ac:dyDescent="0.3">
      <c r="A59" s="226" t="s">
        <v>585</v>
      </c>
      <c r="B59" s="227" t="s">
        <v>538</v>
      </c>
      <c r="C59" s="228">
        <f>C60+C68+C77+C87</f>
        <v>507501</v>
      </c>
      <c r="D59" s="228">
        <f>D60+D68+D77+D87</f>
        <v>901178</v>
      </c>
      <c r="E59" s="228">
        <f>E60+E68+E77+E87</f>
        <v>1364732</v>
      </c>
    </row>
    <row r="60" spans="1:5" ht="15.75" thickBot="1" x14ac:dyDescent="0.3">
      <c r="A60" s="229" t="s">
        <v>83</v>
      </c>
      <c r="B60" s="230" t="s">
        <v>485</v>
      </c>
      <c r="C60" s="231">
        <f>SUM(C61:C67)</f>
        <v>44863</v>
      </c>
      <c r="D60" s="231">
        <f>SUM(D61:D67)</f>
        <v>49825</v>
      </c>
      <c r="E60" s="231">
        <f t="shared" ref="E60" si="19">SUM(E61:E67)</f>
        <v>97245</v>
      </c>
    </row>
    <row r="61" spans="1:5" x14ac:dyDescent="0.25">
      <c r="A61" s="232" t="s">
        <v>83</v>
      </c>
      <c r="B61" s="217" t="s">
        <v>84</v>
      </c>
      <c r="C61" s="218">
        <v>24225</v>
      </c>
      <c r="D61" s="218">
        <v>23060</v>
      </c>
      <c r="E61" s="218">
        <f>64206-36324</f>
        <v>27882</v>
      </c>
    </row>
    <row r="62" spans="1:5" x14ac:dyDescent="0.25">
      <c r="A62" s="233" t="s">
        <v>98</v>
      </c>
      <c r="B62" s="220" t="s">
        <v>99</v>
      </c>
      <c r="C62" s="221">
        <v>17638</v>
      </c>
      <c r="D62" s="221">
        <v>13600</v>
      </c>
      <c r="E62" s="221">
        <v>65261</v>
      </c>
    </row>
    <row r="63" spans="1:5" x14ac:dyDescent="0.25">
      <c r="A63" s="233" t="s">
        <v>160</v>
      </c>
      <c r="B63" s="220" t="s">
        <v>161</v>
      </c>
      <c r="C63" s="221"/>
      <c r="D63" s="221"/>
      <c r="E63" s="221">
        <v>725</v>
      </c>
    </row>
    <row r="64" spans="1:5" x14ac:dyDescent="0.25">
      <c r="A64" s="233">
        <v>36</v>
      </c>
      <c r="B64" s="220" t="s">
        <v>176</v>
      </c>
      <c r="C64" s="221"/>
      <c r="D64" s="221">
        <v>5165</v>
      </c>
      <c r="E64" s="221">
        <v>1071</v>
      </c>
    </row>
    <row r="65" spans="1:5" x14ac:dyDescent="0.25">
      <c r="A65" s="234">
        <v>37</v>
      </c>
      <c r="B65" s="220" t="s">
        <v>204</v>
      </c>
      <c r="C65" s="221"/>
      <c r="D65" s="221"/>
      <c r="E65" s="221">
        <v>1022</v>
      </c>
    </row>
    <row r="66" spans="1:5" x14ac:dyDescent="0.25">
      <c r="A66" s="234">
        <v>38</v>
      </c>
      <c r="B66" s="223" t="s">
        <v>210</v>
      </c>
      <c r="C66" s="224"/>
      <c r="D66" s="224"/>
      <c r="E66" s="224">
        <v>800</v>
      </c>
    </row>
    <row r="67" spans="1:5" ht="15.75" thickBot="1" x14ac:dyDescent="0.3">
      <c r="A67" s="234">
        <v>42</v>
      </c>
      <c r="B67" s="223" t="s">
        <v>586</v>
      </c>
      <c r="C67" s="235">
        <v>3000</v>
      </c>
      <c r="D67" s="235">
        <v>8000</v>
      </c>
      <c r="E67" s="224">
        <v>484</v>
      </c>
    </row>
    <row r="68" spans="1:5" ht="15.75" thickBot="1" x14ac:dyDescent="0.3">
      <c r="A68" s="229" t="s">
        <v>60</v>
      </c>
      <c r="B68" s="230" t="s">
        <v>61</v>
      </c>
      <c r="C68" s="231">
        <f t="shared" ref="C68:D68" si="20">SUM(C69:C76)</f>
        <v>246744</v>
      </c>
      <c r="D68" s="231">
        <f t="shared" si="20"/>
        <v>319320</v>
      </c>
      <c r="E68" s="231">
        <f t="shared" ref="E68" si="21">SUM(E69:E76)</f>
        <v>548197</v>
      </c>
    </row>
    <row r="69" spans="1:5" x14ac:dyDescent="0.25">
      <c r="A69" s="232" t="s">
        <v>83</v>
      </c>
      <c r="B69" s="217" t="s">
        <v>84</v>
      </c>
      <c r="C69" s="218">
        <v>81985</v>
      </c>
      <c r="D69" s="218">
        <f>91985-3351-483</f>
        <v>88151</v>
      </c>
      <c r="E69" s="218">
        <v>186288</v>
      </c>
    </row>
    <row r="70" spans="1:5" x14ac:dyDescent="0.25">
      <c r="A70" s="233" t="s">
        <v>98</v>
      </c>
      <c r="B70" s="220" t="s">
        <v>99</v>
      </c>
      <c r="C70" s="221">
        <v>117176</v>
      </c>
      <c r="D70" s="221">
        <v>195176</v>
      </c>
      <c r="E70" s="221">
        <f>398440-64619</f>
        <v>333821</v>
      </c>
    </row>
    <row r="71" spans="1:5" x14ac:dyDescent="0.25">
      <c r="A71" s="233" t="s">
        <v>160</v>
      </c>
      <c r="B71" s="220" t="s">
        <v>161</v>
      </c>
      <c r="C71" s="235">
        <v>2000</v>
      </c>
      <c r="D71" s="235">
        <v>2000</v>
      </c>
      <c r="E71" s="221">
        <v>5144</v>
      </c>
    </row>
    <row r="72" spans="1:5" x14ac:dyDescent="0.25">
      <c r="A72" s="233">
        <v>36</v>
      </c>
      <c r="B72" s="220" t="s">
        <v>176</v>
      </c>
      <c r="C72" s="235">
        <v>12000</v>
      </c>
      <c r="D72" s="235">
        <v>8910</v>
      </c>
      <c r="E72" s="221">
        <v>10418</v>
      </c>
    </row>
    <row r="73" spans="1:5" x14ac:dyDescent="0.25">
      <c r="A73" s="233" t="s">
        <v>203</v>
      </c>
      <c r="B73" s="220" t="s">
        <v>204</v>
      </c>
      <c r="C73" s="221"/>
      <c r="D73" s="221"/>
      <c r="E73" s="221"/>
    </row>
    <row r="74" spans="1:5" x14ac:dyDescent="0.25">
      <c r="A74" s="234">
        <v>38</v>
      </c>
      <c r="B74" s="223" t="s">
        <v>210</v>
      </c>
      <c r="C74" s="235">
        <v>1500</v>
      </c>
      <c r="D74" s="235">
        <v>3000</v>
      </c>
      <c r="E74" s="224">
        <v>2126</v>
      </c>
    </row>
    <row r="75" spans="1:5" x14ac:dyDescent="0.25">
      <c r="A75" s="233" t="s">
        <v>59</v>
      </c>
      <c r="B75" s="220" t="s">
        <v>228</v>
      </c>
      <c r="C75" s="235"/>
      <c r="D75" s="235"/>
      <c r="E75" s="224"/>
    </row>
    <row r="76" spans="1:5" ht="15.75" thickBot="1" x14ac:dyDescent="0.3">
      <c r="A76" s="234" t="s">
        <v>233</v>
      </c>
      <c r="B76" s="223" t="s">
        <v>234</v>
      </c>
      <c r="C76" s="235">
        <v>32083</v>
      </c>
      <c r="D76" s="235">
        <v>22083</v>
      </c>
      <c r="E76" s="224">
        <v>10400</v>
      </c>
    </row>
    <row r="77" spans="1:5" ht="15.75" thickBot="1" x14ac:dyDescent="0.3">
      <c r="A77" s="229" t="s">
        <v>75</v>
      </c>
      <c r="B77" s="230" t="s">
        <v>76</v>
      </c>
      <c r="C77" s="231">
        <f t="shared" ref="C77:D77" si="22">SUM(C78:C86)</f>
        <v>215894</v>
      </c>
      <c r="D77" s="231">
        <f t="shared" si="22"/>
        <v>532033</v>
      </c>
      <c r="E77" s="231">
        <f t="shared" ref="E77" si="23">SUM(E78:E86)</f>
        <v>719290</v>
      </c>
    </row>
    <row r="78" spans="1:5" x14ac:dyDescent="0.25">
      <c r="A78" s="232" t="s">
        <v>83</v>
      </c>
      <c r="B78" s="217" t="s">
        <v>84</v>
      </c>
      <c r="C78" s="235">
        <v>55000</v>
      </c>
      <c r="D78" s="235">
        <v>299539</v>
      </c>
      <c r="E78" s="218">
        <v>302025</v>
      </c>
    </row>
    <row r="79" spans="1:5" x14ac:dyDescent="0.25">
      <c r="A79" s="233" t="s">
        <v>98</v>
      </c>
      <c r="B79" s="220" t="s">
        <v>99</v>
      </c>
      <c r="C79" s="221">
        <v>58962</v>
      </c>
      <c r="D79" s="221">
        <v>130962</v>
      </c>
      <c r="E79" s="221">
        <v>297308</v>
      </c>
    </row>
    <row r="80" spans="1:5" x14ac:dyDescent="0.25">
      <c r="A80" s="233" t="s">
        <v>160</v>
      </c>
      <c r="B80" s="220" t="s">
        <v>161</v>
      </c>
      <c r="C80" s="221"/>
      <c r="D80" s="221"/>
      <c r="E80" s="221">
        <v>308</v>
      </c>
    </row>
    <row r="81" spans="1:5" x14ac:dyDescent="0.25">
      <c r="A81" s="233" t="s">
        <v>175</v>
      </c>
      <c r="B81" s="220" t="s">
        <v>176</v>
      </c>
      <c r="C81" s="235">
        <v>4500</v>
      </c>
      <c r="D81" s="235">
        <v>0</v>
      </c>
      <c r="E81" s="221">
        <v>3245</v>
      </c>
    </row>
    <row r="82" spans="1:5" x14ac:dyDescent="0.25">
      <c r="A82" s="233" t="s">
        <v>203</v>
      </c>
      <c r="B82" s="220" t="s">
        <v>204</v>
      </c>
      <c r="C82" s="235">
        <v>87500</v>
      </c>
      <c r="D82" s="235">
        <v>91500</v>
      </c>
      <c r="E82" s="221">
        <v>87500</v>
      </c>
    </row>
    <row r="83" spans="1:5" x14ac:dyDescent="0.25">
      <c r="A83" s="233" t="s">
        <v>209</v>
      </c>
      <c r="B83" s="220" t="s">
        <v>210</v>
      </c>
      <c r="C83" s="221"/>
      <c r="D83" s="221">
        <v>100</v>
      </c>
      <c r="E83" s="221">
        <v>100</v>
      </c>
    </row>
    <row r="84" spans="1:5" x14ac:dyDescent="0.25">
      <c r="A84" s="233" t="s">
        <v>59</v>
      </c>
      <c r="B84" s="220" t="s">
        <v>228</v>
      </c>
      <c r="C84" s="221"/>
      <c r="D84" s="221"/>
      <c r="E84" s="221">
        <v>2433</v>
      </c>
    </row>
    <row r="85" spans="1:5" x14ac:dyDescent="0.25">
      <c r="A85" s="233" t="s">
        <v>233</v>
      </c>
      <c r="B85" s="220" t="s">
        <v>234</v>
      </c>
      <c r="C85" s="221">
        <v>9932</v>
      </c>
      <c r="D85" s="221">
        <v>9932</v>
      </c>
      <c r="E85" s="221">
        <v>26371</v>
      </c>
    </row>
    <row r="86" spans="1:5" ht="15.75" thickBot="1" x14ac:dyDescent="0.3">
      <c r="A86" s="234" t="s">
        <v>249</v>
      </c>
      <c r="B86" s="223" t="s">
        <v>250</v>
      </c>
      <c r="C86" s="224"/>
      <c r="D86" s="224"/>
      <c r="E86" s="224"/>
    </row>
    <row r="87" spans="1:5" ht="15.75" thickBot="1" x14ac:dyDescent="0.3">
      <c r="A87" s="229" t="s">
        <v>32</v>
      </c>
      <c r="B87" s="230" t="s">
        <v>486</v>
      </c>
      <c r="C87" s="231">
        <f t="shared" ref="C87:D87" si="24">SUM(C88:C93)</f>
        <v>0</v>
      </c>
      <c r="D87" s="231">
        <f t="shared" si="24"/>
        <v>0</v>
      </c>
      <c r="E87" s="231">
        <f t="shared" ref="E87" si="25">SUM(E88:E93)</f>
        <v>0</v>
      </c>
    </row>
    <row r="88" spans="1:5" x14ac:dyDescent="0.25">
      <c r="A88" s="232" t="s">
        <v>83</v>
      </c>
      <c r="B88" s="217" t="s">
        <v>84</v>
      </c>
      <c r="C88" s="218"/>
      <c r="D88" s="218"/>
      <c r="E88" s="218"/>
    </row>
    <row r="89" spans="1:5" x14ac:dyDescent="0.25">
      <c r="A89" s="233" t="s">
        <v>98</v>
      </c>
      <c r="B89" s="220" t="s">
        <v>99</v>
      </c>
      <c r="C89" s="221"/>
      <c r="D89" s="221"/>
      <c r="E89" s="221"/>
    </row>
    <row r="90" spans="1:5" x14ac:dyDescent="0.25">
      <c r="A90" s="233" t="s">
        <v>160</v>
      </c>
      <c r="B90" s="220" t="s">
        <v>161</v>
      </c>
      <c r="C90" s="221"/>
      <c r="D90" s="221"/>
      <c r="E90" s="221"/>
    </row>
    <row r="91" spans="1:5" x14ac:dyDescent="0.25">
      <c r="A91" s="233" t="s">
        <v>59</v>
      </c>
      <c r="B91" s="220" t="s">
        <v>228</v>
      </c>
      <c r="C91" s="221"/>
      <c r="D91" s="221"/>
      <c r="E91" s="221"/>
    </row>
    <row r="92" spans="1:5" x14ac:dyDescent="0.25">
      <c r="A92" s="233" t="s">
        <v>233</v>
      </c>
      <c r="B92" s="220" t="s">
        <v>234</v>
      </c>
      <c r="C92" s="221"/>
      <c r="D92" s="221"/>
      <c r="E92" s="221"/>
    </row>
    <row r="93" spans="1:5" ht="15.75" thickBot="1" x14ac:dyDescent="0.3">
      <c r="A93" s="241" t="s">
        <v>249</v>
      </c>
      <c r="B93" s="242" t="s">
        <v>250</v>
      </c>
      <c r="C93" s="243"/>
      <c r="D93" s="243"/>
      <c r="E93" s="243"/>
    </row>
  </sheetData>
  <dataValidations count="1">
    <dataValidation type="whole" allowBlank="1" showInputMessage="1" showErrorMessage="1" errorTitle="GREŠKA" error="U ovo polje je dozvoljen unos samo brojčanih vrijednosti (bez decimala!)" sqref="C27:D27 C31:D31 C67:D67 C71:D72 C74:D76 C78:D78 C81:D82" xr:uid="{CF309B07-2154-415F-8A3C-B7D36EF722C6}">
      <formula1>0</formula1>
      <formula2>10000000000</formula2>
    </dataValidation>
  </dataValidation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A. SAŽETAK</vt:lpstr>
      <vt:lpstr>A.1 PRIHODI EK</vt:lpstr>
      <vt:lpstr>A.1 RASHODI EK</vt:lpstr>
      <vt:lpstr>A.2 PRIHODI I RASHODI IF</vt:lpstr>
      <vt:lpstr>A.3 RASHODI FUNKC</vt:lpstr>
      <vt:lpstr>B.1 RAČUN FINANC EK</vt:lpstr>
      <vt:lpstr>B.2 RAČUN FINANC IF</vt:lpstr>
      <vt:lpstr>Posebni dio</vt:lpstr>
      <vt:lpstr>'A.1 PRIHODI EK'!Print_Titles</vt:lpstr>
      <vt:lpstr>'A.1 RASHODI EK'!Print_Titles</vt:lpstr>
      <vt:lpstr>'A.2 PRIHODI I RASHODI IF'!Print_Titles</vt:lpstr>
      <vt:lpstr>'B.1 RAČUN FINANC EK'!Print_Titles</vt:lpstr>
    </vt:vector>
  </TitlesOfParts>
  <Company>MZO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</dc:creator>
  <cp:lastModifiedBy>Sandra Vidić</cp:lastModifiedBy>
  <cp:lastPrinted>2026-03-24T08:57:13Z</cp:lastPrinted>
  <dcterms:created xsi:type="dcterms:W3CDTF">2024-02-22T20:30:43Z</dcterms:created>
  <dcterms:modified xsi:type="dcterms:W3CDTF">2026-03-25T07:55:49Z</dcterms:modified>
</cp:coreProperties>
</file>