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vidic\AppData\Local\Microsoft\Windows\INetCache\Content.Outlook\OK1E8NYE\"/>
    </mc:Choice>
  </mc:AlternateContent>
  <xr:revisionPtr revIDLastSave="0" documentId="13_ncr:1_{80D59F4B-3847-47E9-AE1E-37188D18D854}" xr6:coauthVersionLast="37" xr6:coauthVersionMax="37" xr10:uidLastSave="{00000000-0000-0000-0000-000000000000}"/>
  <bookViews>
    <workbookView xWindow="0" yWindow="0" windowWidth="28800" windowHeight="12120" xr2:uid="{B6E77F5F-0EE8-4E65-8CC1-0ABFCE17E26D}"/>
  </bookViews>
  <sheets>
    <sheet name="Izvršenje_2022." sheetId="9" r:id="rId1"/>
    <sheet name="Opći dio prihodi" sheetId="4" r:id="rId2"/>
    <sheet name="Opći dio rashodi" sheetId="5" r:id="rId3"/>
    <sheet name="Prihodi po izvorima fin." sheetId="1" r:id="rId4"/>
    <sheet name="Rashodi po izvorima fin." sheetId="6" r:id="rId5"/>
  </sheets>
  <definedNames>
    <definedName name="_xlnm.Print_Area" localSheetId="4">'Rashodi po izvorima fin.'!$A$1:$E$267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1" i="1" s="1"/>
  <c r="D31" i="1"/>
  <c r="D29" i="1"/>
  <c r="D27" i="1"/>
  <c r="D18" i="1"/>
  <c r="D16" i="1"/>
  <c r="D11" i="1"/>
  <c r="D9" i="1"/>
  <c r="D7" i="1"/>
  <c r="C31" i="1"/>
  <c r="C29" i="1"/>
  <c r="C27" i="1"/>
  <c r="C21" i="1"/>
  <c r="C6" i="1" s="1"/>
  <c r="C33" i="1" s="1"/>
  <c r="C18" i="1"/>
  <c r="C16" i="1"/>
  <c r="C11" i="1"/>
  <c r="C9" i="1"/>
  <c r="C7" i="1"/>
  <c r="D191" i="6"/>
  <c r="D116" i="6"/>
  <c r="C116" i="6"/>
  <c r="C213" i="6"/>
  <c r="D6" i="1" l="1"/>
  <c r="D33" i="1" s="1"/>
  <c r="C261" i="6" l="1"/>
  <c r="C230" i="6"/>
  <c r="C229" i="6" s="1"/>
  <c r="D82" i="6"/>
  <c r="C81" i="6"/>
  <c r="C80" i="6" s="1"/>
  <c r="D265" i="6"/>
  <c r="D264" i="6" s="1"/>
  <c r="C265" i="6"/>
  <c r="C264" i="6" s="1"/>
  <c r="D262" i="6"/>
  <c r="D261" i="6" s="1"/>
  <c r="D260" i="6" s="1"/>
  <c r="C262" i="6"/>
  <c r="C254" i="6"/>
  <c r="D255" i="6"/>
  <c r="D254" i="6" s="1"/>
  <c r="C255" i="6"/>
  <c r="C252" i="6"/>
  <c r="D250" i="6"/>
  <c r="C250" i="6"/>
  <c r="D234" i="6"/>
  <c r="C234" i="6"/>
  <c r="D231" i="6"/>
  <c r="C231" i="6"/>
  <c r="C224" i="6"/>
  <c r="D225" i="6"/>
  <c r="D224" i="6" s="1"/>
  <c r="C225" i="6"/>
  <c r="D222" i="6"/>
  <c r="C222" i="6"/>
  <c r="D220" i="6"/>
  <c r="C220" i="6"/>
  <c r="D199" i="6"/>
  <c r="C199" i="6"/>
  <c r="C194" i="6" s="1"/>
  <c r="C193" i="6" s="1"/>
  <c r="C195" i="6"/>
  <c r="C189" i="6"/>
  <c r="D190" i="6"/>
  <c r="D189" i="6" s="1"/>
  <c r="C190" i="6"/>
  <c r="D187" i="6"/>
  <c r="C187" i="6"/>
  <c r="D167" i="6"/>
  <c r="C167" i="6"/>
  <c r="D163" i="6"/>
  <c r="D162" i="6" s="1"/>
  <c r="C163" i="6"/>
  <c r="C162" i="6" s="1"/>
  <c r="C161" i="6" s="1"/>
  <c r="D156" i="6"/>
  <c r="D155" i="6" s="1"/>
  <c r="C156" i="6"/>
  <c r="C155" i="6" s="1"/>
  <c r="D151" i="6"/>
  <c r="C151" i="6"/>
  <c r="D146" i="6"/>
  <c r="C146" i="6"/>
  <c r="D122" i="6"/>
  <c r="C122" i="6"/>
  <c r="D118" i="6"/>
  <c r="D117" i="6" s="1"/>
  <c r="C118" i="6"/>
  <c r="C117" i="6" s="1"/>
  <c r="D111" i="6"/>
  <c r="D110" i="6" s="1"/>
  <c r="C111" i="6"/>
  <c r="C110" i="6" s="1"/>
  <c r="D105" i="6"/>
  <c r="C105" i="6"/>
  <c r="D86" i="6"/>
  <c r="C86" i="6"/>
  <c r="C82" i="6"/>
  <c r="C72" i="6"/>
  <c r="D73" i="6"/>
  <c r="D72" i="6" s="1"/>
  <c r="C73" i="6"/>
  <c r="C70" i="6"/>
  <c r="D67" i="6"/>
  <c r="C67" i="6"/>
  <c r="D54" i="6"/>
  <c r="C54" i="6"/>
  <c r="D50" i="6"/>
  <c r="C50" i="6"/>
  <c r="C49" i="6" s="1"/>
  <c r="C48" i="6" s="1"/>
  <c r="D161" i="6" l="1"/>
  <c r="C260" i="6"/>
  <c r="D81" i="6"/>
  <c r="D80" i="6" s="1"/>
  <c r="D42" i="6" l="1"/>
  <c r="D41" i="6" s="1"/>
  <c r="C42" i="6"/>
  <c r="C41" i="6" s="1"/>
  <c r="D39" i="6"/>
  <c r="C39" i="6"/>
  <c r="D37" i="6"/>
  <c r="C37" i="6"/>
  <c r="D34" i="6"/>
  <c r="C34" i="6"/>
  <c r="D10" i="6"/>
  <c r="C10" i="6"/>
  <c r="D6" i="6"/>
  <c r="C6" i="6"/>
  <c r="D253" i="6"/>
  <c r="D252" i="6" s="1"/>
  <c r="D230" i="6" s="1"/>
  <c r="D229" i="6" s="1"/>
  <c r="D71" i="6"/>
  <c r="D70" i="6" s="1"/>
  <c r="D49" i="6" s="1"/>
  <c r="D48" i="6" s="1"/>
  <c r="C5" i="6" l="1"/>
  <c r="C4" i="6" s="1"/>
  <c r="C267" i="6" s="1"/>
  <c r="D5" i="6"/>
  <c r="D4" i="6" s="1"/>
  <c r="D198" i="6" l="1"/>
  <c r="D196" i="6"/>
  <c r="D195" i="6" s="1"/>
  <c r="D194" i="6" s="1"/>
  <c r="D193" i="6" s="1"/>
  <c r="D267" i="6" s="1"/>
  <c r="F6" i="9" l="1"/>
  <c r="F8" i="9"/>
  <c r="F9" i="9"/>
  <c r="F10" i="9"/>
  <c r="F5" i="9"/>
  <c r="E6" i="9"/>
  <c r="E8" i="9"/>
  <c r="E9" i="9"/>
  <c r="E10" i="9"/>
  <c r="E5" i="9"/>
  <c r="D11" i="9" l="1"/>
  <c r="C8" i="9"/>
  <c r="C11" i="9" s="1"/>
  <c r="D8" i="9"/>
  <c r="C5" i="9"/>
  <c r="D5" i="9"/>
  <c r="G6" i="5"/>
  <c r="G7" i="5"/>
  <c r="G8" i="5"/>
  <c r="G10" i="5"/>
  <c r="G11" i="5"/>
  <c r="G12" i="5"/>
  <c r="G13" i="5"/>
  <c r="G14" i="5"/>
  <c r="G15" i="5"/>
  <c r="G16" i="5"/>
  <c r="G17" i="5"/>
  <c r="G18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5" i="5"/>
  <c r="G46" i="5"/>
  <c r="G47" i="5"/>
  <c r="G48" i="5"/>
  <c r="G49" i="5"/>
  <c r="G50" i="5"/>
  <c r="G54" i="5"/>
  <c r="G55" i="5"/>
  <c r="G58" i="5"/>
  <c r="G59" i="5"/>
  <c r="G60" i="5"/>
  <c r="G61" i="5"/>
  <c r="G62" i="5"/>
  <c r="G63" i="5"/>
  <c r="G64" i="5"/>
  <c r="G65" i="5"/>
  <c r="G66" i="5"/>
  <c r="G67" i="5"/>
  <c r="G69" i="5"/>
  <c r="G70" i="5"/>
  <c r="G71" i="5"/>
  <c r="G72" i="5"/>
  <c r="G74" i="5"/>
  <c r="G75" i="5"/>
  <c r="G76" i="5"/>
  <c r="G77" i="5"/>
  <c r="G82" i="5"/>
  <c r="G83" i="5"/>
  <c r="G84" i="5"/>
  <c r="G85" i="5"/>
  <c r="G86" i="5"/>
  <c r="G5" i="5"/>
  <c r="F6" i="5"/>
  <c r="F7" i="5"/>
  <c r="F8" i="5"/>
  <c r="F10" i="5"/>
  <c r="F11" i="5"/>
  <c r="F12" i="5"/>
  <c r="F13" i="5"/>
  <c r="F14" i="5"/>
  <c r="F15" i="5"/>
  <c r="F16" i="5"/>
  <c r="F17" i="5"/>
  <c r="F18" i="5"/>
  <c r="F20" i="5"/>
  <c r="F21" i="5"/>
  <c r="F22" i="5"/>
  <c r="F23" i="5"/>
  <c r="F24" i="5"/>
  <c r="F25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5" i="5"/>
  <c r="F46" i="5"/>
  <c r="F47" i="5"/>
  <c r="F48" i="5"/>
  <c r="F55" i="5"/>
  <c r="F58" i="5"/>
  <c r="F59" i="5"/>
  <c r="F60" i="5"/>
  <c r="F69" i="5"/>
  <c r="F70" i="5"/>
  <c r="F71" i="5"/>
  <c r="F72" i="5"/>
  <c r="F74" i="5"/>
  <c r="F75" i="5"/>
  <c r="F76" i="5"/>
  <c r="F77" i="5"/>
  <c r="F82" i="5"/>
  <c r="F83" i="5"/>
  <c r="F84" i="5"/>
  <c r="F5" i="5"/>
  <c r="D88" i="5"/>
  <c r="E88" i="5"/>
  <c r="D83" i="5"/>
  <c r="E83" i="5"/>
  <c r="D85" i="5"/>
  <c r="E85" i="5"/>
  <c r="C85" i="5"/>
  <c r="D75" i="5"/>
  <c r="E75" i="5"/>
  <c r="D71" i="5"/>
  <c r="D70" i="5" s="1"/>
  <c r="E71" i="5"/>
  <c r="E70" i="5" s="1"/>
  <c r="D61" i="5"/>
  <c r="E61" i="5"/>
  <c r="D64" i="5"/>
  <c r="E64" i="5"/>
  <c r="D65" i="5"/>
  <c r="E65" i="5"/>
  <c r="D62" i="5"/>
  <c r="E62" i="5"/>
  <c r="D58" i="5"/>
  <c r="E58" i="5"/>
  <c r="D56" i="5"/>
  <c r="D55" i="5" s="1"/>
  <c r="E56" i="5"/>
  <c r="E55" i="5" s="1"/>
  <c r="D53" i="5"/>
  <c r="E53" i="5"/>
  <c r="D47" i="5"/>
  <c r="D46" i="5" s="1"/>
  <c r="E47" i="5"/>
  <c r="E46" i="5" s="1"/>
  <c r="C50" i="5"/>
  <c r="D39" i="5"/>
  <c r="E39" i="5"/>
  <c r="E37" i="5"/>
  <c r="D37" i="5"/>
  <c r="E27" i="5"/>
  <c r="D27" i="5"/>
  <c r="E20" i="5"/>
  <c r="D20" i="5"/>
  <c r="E15" i="5"/>
  <c r="D15" i="5"/>
  <c r="D74" i="5" l="1"/>
  <c r="E74" i="5"/>
  <c r="E69" i="5" s="1"/>
  <c r="D69" i="5"/>
  <c r="E14" i="5"/>
  <c r="D14" i="5"/>
  <c r="D12" i="5"/>
  <c r="E12" i="5"/>
  <c r="D10" i="5"/>
  <c r="E10" i="5"/>
  <c r="D7" i="5"/>
  <c r="E7" i="5"/>
  <c r="E45" i="4"/>
  <c r="D45" i="4"/>
  <c r="E36" i="4"/>
  <c r="D36" i="4"/>
  <c r="C36" i="4"/>
  <c r="E6" i="5" l="1"/>
  <c r="E5" i="5" s="1"/>
  <c r="D6" i="5"/>
  <c r="D5" i="5" s="1"/>
  <c r="E14" i="4" l="1"/>
  <c r="D14" i="4"/>
  <c r="E43" i="4" l="1"/>
  <c r="E42" i="4" s="1"/>
  <c r="E41" i="4" s="1"/>
  <c r="D43" i="4"/>
  <c r="D42" i="4" s="1"/>
  <c r="D41" i="4" s="1"/>
  <c r="E6" i="4"/>
  <c r="E7" i="4"/>
  <c r="D7" i="4"/>
  <c r="E9" i="4"/>
  <c r="D9" i="4"/>
  <c r="E16" i="4"/>
  <c r="D16" i="4"/>
  <c r="D18" i="4"/>
  <c r="E18" i="4"/>
  <c r="E23" i="4"/>
  <c r="E22" i="4" s="1"/>
  <c r="D23" i="4"/>
  <c r="D22" i="4" s="1"/>
  <c r="E27" i="4"/>
  <c r="E28" i="4"/>
  <c r="D28" i="4"/>
  <c r="D27" i="4" s="1"/>
  <c r="E31" i="4"/>
  <c r="E30" i="4" s="1"/>
  <c r="D31" i="4"/>
  <c r="D30" i="4" s="1"/>
  <c r="E34" i="4"/>
  <c r="D34" i="4"/>
  <c r="E39" i="4"/>
  <c r="E38" i="4" s="1"/>
  <c r="D39" i="4"/>
  <c r="D38" i="4" s="1"/>
  <c r="D6" i="4" l="1"/>
  <c r="D5" i="4" s="1"/>
  <c r="E5" i="4"/>
  <c r="B8" i="9"/>
  <c r="B5" i="9"/>
  <c r="B11" i="9" s="1"/>
  <c r="C83" i="5"/>
  <c r="C75" i="5"/>
  <c r="C71" i="5"/>
  <c r="C70" i="5"/>
  <c r="C65" i="5"/>
  <c r="C64" i="5" s="1"/>
  <c r="C62" i="5"/>
  <c r="C61" i="5" s="1"/>
  <c r="C60" i="5"/>
  <c r="C58" i="5" s="1"/>
  <c r="C56" i="5"/>
  <c r="C53" i="5"/>
  <c r="C39" i="5"/>
  <c r="C37" i="5"/>
  <c r="C27" i="5"/>
  <c r="C20" i="5"/>
  <c r="C15" i="5"/>
  <c r="C13" i="5"/>
  <c r="C12" i="5" s="1"/>
  <c r="C10" i="5"/>
  <c r="C7" i="5"/>
  <c r="C47" i="5" l="1"/>
  <c r="C46" i="5" s="1"/>
  <c r="C55" i="5"/>
  <c r="C6" i="5"/>
  <c r="C14" i="5"/>
  <c r="C74" i="5"/>
  <c r="C69" i="5" s="1"/>
  <c r="C45" i="4"/>
  <c r="C5" i="5" l="1"/>
  <c r="C88" i="5" s="1"/>
</calcChain>
</file>

<file path=xl/sharedStrings.xml><?xml version="1.0" encoding="utf-8"?>
<sst xmlns="http://schemas.openxmlformats.org/spreadsheetml/2006/main" count="469" uniqueCount="181">
  <si>
    <t>II. POSEBNI DIO</t>
  </si>
  <si>
    <t>Prihodi poslovanja i prihodi od prodaje nefinancijske imovine ostvareni su prema izvorima financiranja kako slijedi:</t>
  </si>
  <si>
    <t>Konto</t>
  </si>
  <si>
    <t>PRIHODI/IZVOR FINANCIRANJA</t>
  </si>
  <si>
    <t>Izvršenje 2021.</t>
  </si>
  <si>
    <t>Indeks                (5/3)</t>
  </si>
  <si>
    <t>Indeks (5/4)</t>
  </si>
  <si>
    <t>Prihodi poslovanja</t>
  </si>
  <si>
    <t>Opći prihodi i primici (11)</t>
  </si>
  <si>
    <t>Prihodi za financiranje rashoda poslovanja</t>
  </si>
  <si>
    <t>Nacionalno sufinanciranje (12)</t>
  </si>
  <si>
    <t>Prihodi za financiranje rashoda poslovanja - nacionalno sufinanciranje EU projekata</t>
  </si>
  <si>
    <t>Vlastiti prihodi (31)</t>
  </si>
  <si>
    <t>Kamate na oročena sredstva i depozite po viđenju</t>
  </si>
  <si>
    <t>Prihodi od zateznih kamata</t>
  </si>
  <si>
    <t>Prihodi od pozitivnih tečajnih razlika i razlika zbog primjene valutne klauzule</t>
  </si>
  <si>
    <t>Prihodi od pruženih usluga (stručni projekti, CIP, ostalo)</t>
  </si>
  <si>
    <t>Ostali prihodi za posebne namjene (43)</t>
  </si>
  <si>
    <t>Pomoći EU  (51)</t>
  </si>
  <si>
    <t>Tekuće pomoći od institucija i tijela  EU</t>
  </si>
  <si>
    <t>Kapitalne pomoći od institucija i tijela EU</t>
  </si>
  <si>
    <t>Ostale pomoći i darovnice (52)</t>
  </si>
  <si>
    <t>Tekuće pomoći od međunarodnih organizacija</t>
  </si>
  <si>
    <t>Kapitalne pomoći od međunarodnih organizacija</t>
  </si>
  <si>
    <t>Tekući prijenosi između proračunskih korisnika istog proračuna (MZO, Sveučilište i drugi fakulteti)</t>
  </si>
  <si>
    <t>Tekući prijenosi temeljem EU sredstava</t>
  </si>
  <si>
    <t>Pomoći - Europski socijalni fond (561)</t>
  </si>
  <si>
    <t>Tekuće pomoći od institucija i tijela  ESF</t>
  </si>
  <si>
    <t>Donacije (6)</t>
  </si>
  <si>
    <t>Tekuće donacije</t>
  </si>
  <si>
    <t>Prodaja ili zamjena nefinancijske imovine (7)</t>
  </si>
  <si>
    <t>Stambeni objekti</t>
  </si>
  <si>
    <t>UKUPNO: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</si>
  <si>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</si>
  <si>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</si>
  <si>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</si>
  <si>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</si>
  <si>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</si>
  <si>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Ostale plaće u naravi</t>
  </si>
  <si>
    <t>Službena putovanja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</si>
  <si>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</si>
  <si>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</si>
  <si>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</si>
  <si>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</si>
  <si>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</si>
  <si>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</si>
  <si>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</si>
  <si>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</si>
  <si>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</si>
  <si>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</si>
  <si>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</si>
  <si>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</si>
  <si>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</si>
  <si>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</si>
  <si>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</si>
  <si>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</si>
  <si>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</si>
  <si>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Bankarske usluge i usluge platnog prometa</t>
  </si>
  <si>
    <t>Negativne tečajne razlike i razlike zbog primjene valutne klauzule</t>
  </si>
  <si>
    <t>Zatezne kamate</t>
  </si>
  <si>
    <t>Tekuće donacije u naravi</t>
  </si>
  <si>
    <t>Licence</t>
  </si>
  <si>
    <t>Uredska oprema i namještaj</t>
  </si>
  <si>
    <t>Oprema za održavanje i zaštitu</t>
  </si>
  <si>
    <t>Medicinska i laboratorijska oprema</t>
  </si>
  <si>
    <t>Ulaganje u računalne programe</t>
  </si>
  <si>
    <t>Pomoći EU (51)</t>
  </si>
  <si>
    <t xml:space="preserve">Subvencije trgovačkim društvima </t>
  </si>
  <si>
    <t>Tekuće pomoći inozemnim vladama</t>
  </si>
  <si>
    <t>Tekuće donacije EU sredstava</t>
  </si>
  <si>
    <t>Materijal za tekuće i investicijsko održavanje</t>
  </si>
  <si>
    <t>Ostali nespomenuti rashodi poslovanja</t>
  </si>
  <si>
    <t>Ostale naknade troškova zaposlenima</t>
  </si>
  <si>
    <t>Naknade troškova osobama izvan radnog odnosa</t>
  </si>
  <si>
    <t>Troškovi sudskih postupaka</t>
  </si>
  <si>
    <t>Prijenosi između pror. korisnika istog proračuna</t>
  </si>
  <si>
    <t>Tekuće donacije u novcu</t>
  </si>
  <si>
    <t>Komunikacijska oprema</t>
  </si>
  <si>
    <t>Uređaji, strojevi i oprema za ostale namjene</t>
  </si>
  <si>
    <t>Knjige</t>
  </si>
  <si>
    <t>Naknade građanima i kućanstvima u novcu</t>
  </si>
  <si>
    <t>Stambeni objekti za zaposlene</t>
  </si>
  <si>
    <t>Prihodi od prodaje građevinskih objekata</t>
  </si>
  <si>
    <t>Prihodi od prodaje dugotrajne proizvedne imovine</t>
  </si>
  <si>
    <t>Prihodi od prodaje nefinancijske imovine</t>
  </si>
  <si>
    <t>Prihodi iz nadležnog proračuna za financiranje redovne djelatnosti proračunskih korisnika</t>
  </si>
  <si>
    <t>Prihodi od nadležnog proračuna i HZZO-a temeljem ugovornih obveza</t>
  </si>
  <si>
    <t>Donacije od fizičkih i pravnih osoba izvan općeg proračuna</t>
  </si>
  <si>
    <t>Prihodi od pruženih usluga</t>
  </si>
  <si>
    <t>Prihodi od prodanih proizvoda</t>
  </si>
  <si>
    <t>Prihodi od prodaje proizvoda i robe, te pruženih usluga</t>
  </si>
  <si>
    <t>Prihod od prodaje proizvoda i robe, te pruženih usluga i prihodi od donacija</t>
  </si>
  <si>
    <t>Ostali nespomenuti prihodi</t>
  </si>
  <si>
    <t>Prihodi po posebnim propisima</t>
  </si>
  <si>
    <t>Prihodi od upravnih i administrativnih pristojbi, pristojbi po posebnim propisima i naknada</t>
  </si>
  <si>
    <t>Prihodi od financijske imovine</t>
  </si>
  <si>
    <t>Prihodi od imovine</t>
  </si>
  <si>
    <t>Kapitalni prijenosi od EU sredstava</t>
  </si>
  <si>
    <t>Tekući prijenosi između proračunskih korisnika istog proračuna temeljem prijenosa EU sredstava</t>
  </si>
  <si>
    <t>Tekući prijenosi između proračunskih korisnika istog proračuna</t>
  </si>
  <si>
    <t>Prijenosi između proračunskih korisnika istog proračuna</t>
  </si>
  <si>
    <t>Kapitalne pomoći od institucija i tijela  EU</t>
  </si>
  <si>
    <t>Pomoći od međunarodnih organizacija, te institucija i tijela EU</t>
  </si>
  <si>
    <t>Pomoći iz inozemstva i od subjekata unutar općeg proračuna</t>
  </si>
  <si>
    <t>Indeks                (5/4)</t>
  </si>
  <si>
    <t>Naziv prihoda</t>
  </si>
  <si>
    <t>Prihodi poslovanja i prihodi od prodaje nefinancije imovine ostvareni su kako slijedi:</t>
  </si>
  <si>
    <t>Rashodi poslovanja i rashodi za nabavu nefinancijske imovine izvršeni su kako slijedi:</t>
  </si>
  <si>
    <t>Naziv rashoda</t>
  </si>
  <si>
    <t>Rashodi poslovanja</t>
  </si>
  <si>
    <t>Rashodi za zaposlene</t>
  </si>
  <si>
    <t>Plaće (Bruto)</t>
  </si>
  <si>
    <t>Plaće za redovan rad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</si>
  <si>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</si>
  <si>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</si>
  <si>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</si>
  <si>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</si>
  <si>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</si>
  <si>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</si>
  <si>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Ostali financijski rashodi</t>
  </si>
  <si>
    <t>Pomoći dane u inozemstvo i unutar općeg proračuna</t>
  </si>
  <si>
    <t>Prijenosi temeljem EU sredstava</t>
  </si>
  <si>
    <t>Naknade građanima i kućanstvima na temelju osiguranja i druge naknade</t>
  </si>
  <si>
    <t>Ostali rashodi</t>
  </si>
  <si>
    <t>Rashodi za nabavu nefinancijske imovine</t>
  </si>
  <si>
    <t>Rashodi za nabavu neproizvedene nefinancijske imovine</t>
  </si>
  <si>
    <t>Nematerijalna imovina</t>
  </si>
  <si>
    <t>Ulaganje u tuđu imovinu</t>
  </si>
  <si>
    <t>Rashodi za nabavu proizvedene dugotrajne imovine</t>
  </si>
  <si>
    <t>Postrojenja i oprema</t>
  </si>
  <si>
    <t>Instrumenti, uređaji i strojevi</t>
  </si>
  <si>
    <t>Knjige, umjetnička djela i ostale izložbene vrijednosti</t>
  </si>
  <si>
    <t>Nematerijalna proizvedna imovina</t>
  </si>
  <si>
    <t>Umjetnička, literarna i znanstvena djela</t>
  </si>
  <si>
    <t>Tekuće pomoći proračunskim korisnicima iz proračuna JLP(R)S koji im nije nadležan</t>
  </si>
  <si>
    <t>Tekuće pomoći od inozemnih vlada</t>
  </si>
  <si>
    <t>Pomoći od inozemnih vlada</t>
  </si>
  <si>
    <t>Indeks                (4/3)</t>
  </si>
  <si>
    <t>Sitni inventar i auto gume</t>
  </si>
  <si>
    <t>Sportska i glazbena oprema</t>
  </si>
  <si>
    <t>Rashodi poslovanja i rashodi za nabavu nefinancijske imovine izvršeni su prema izvorima financiranja kako slijedi:</t>
  </si>
  <si>
    <t>RASHODI/IZVOR FINANCIRANJA</t>
  </si>
  <si>
    <t>RASHODI POSLOVANJA</t>
  </si>
  <si>
    <t>Plaće</t>
  </si>
  <si>
    <t>Sitan inventar i autoguma</t>
  </si>
  <si>
    <t>Ostali nespomenuti financijski rashodi</t>
  </si>
  <si>
    <t>Naknade građanima</t>
  </si>
  <si>
    <t>Sitan inventar i autogume</t>
  </si>
  <si>
    <t>UKUPNO</t>
  </si>
  <si>
    <t>Ulaganja u računalne programe</t>
  </si>
  <si>
    <t>Europski socijalni fond (56)</t>
  </si>
  <si>
    <t>Sredstva učešća za pomoći (12)</t>
  </si>
  <si>
    <t>PRIHODI/RASHODI</t>
  </si>
  <si>
    <t>Indeks          (4/3)</t>
  </si>
  <si>
    <t>Indeks          (4/2)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</si>
  <si>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</si>
  <si>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</si>
  <si>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</si>
  <si>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</si>
  <si>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</si>
  <si>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</si>
  <si>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</si>
  <si>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DONOS</t>
  </si>
  <si>
    <t>ODNOS</t>
  </si>
  <si>
    <t>PRIMICI OD FINANCIJSKE IMOVINE I ZADUŽIVANJA</t>
  </si>
  <si>
    <t>IZDACI ZA FINANCIJSKU IMOVINU I DEPOZITE</t>
  </si>
  <si>
    <t>NETO FINANCIRANJE</t>
  </si>
  <si>
    <t>Dekan</t>
  </si>
  <si>
    <t>Plan 2022.</t>
  </si>
  <si>
    <t>Izvršenje 2022.</t>
  </si>
  <si>
    <t>Rebalans 2022.</t>
  </si>
  <si>
    <t xml:space="preserve">Izvršenje Financijskog plana Filozofskoga fakulteta u Rijeci za razdoblje 1. siječnja - 31. prosinca 2022. godine </t>
  </si>
  <si>
    <t>Rijeka, 28.02.2023.</t>
  </si>
  <si>
    <t>prof. dr. sc. Aleksandar Mijatović</t>
  </si>
  <si>
    <t xml:space="preserve">Tekuće pomoći od izvanproračunskih korisnika </t>
  </si>
  <si>
    <t>Pomoći od izvanproračunskih korisnika</t>
  </si>
  <si>
    <t>Ostali prihodi</t>
  </si>
  <si>
    <t>Kazne, upravne mjere i ostali prihodi</t>
  </si>
  <si>
    <t>KLASA: 400-01/23-01/22</t>
  </si>
  <si>
    <t>URBROJ: 2170-1-41-01-06-23-1</t>
  </si>
  <si>
    <t>Ostali nespomenuti prihodi (školarine i 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</si>
</sst>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#,##0.00\ &quot;kn&quot;"/>
  </numFmts>
  <fonts count="23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8"/>
      <name val="Arial"/>
      <family val="2"/>
    </font>
    <font>
      <sz val="10"/>
      <color rgb="FF000000"/>
      <name val="MS Sans Serif"/>
      <charset val="238"/>
    </font>
    <font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Open Sans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Tahoma"/>
      <family val="2"/>
      <charset val="238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4" fontId="10" fillId="0" borderId="5" applyNumberFormat="0" applyProtection="0">
      <alignment horizontal="right" vertical="center"/>
    </xf>
    <xf numFmtId="0" fontId="11" fillId="0" borderId="0"/>
    <xf numFmtId="4" fontId="10" fillId="7" borderId="5" applyNumberFormat="0" applyProtection="0">
      <alignment horizontal="left" vertical="center" indent="1" justifyLastLine="1"/>
    </xf>
    <xf numFmtId="0" fontId="13" fillId="0" borderId="0"/>
    <xf numFmtId="0" fontId="14" fillId="0" borderId="0"/>
    <xf numFmtId="0" fontId="15" fillId="0" borderId="0"/>
    <xf numFmtId="43" fontId="17" fillId="0" borderId="0"/>
    <xf numFmtId="0" fontId="19" fillId="0" borderId="0">
      <alignment vertical="top"/>
      <protection locked="0"/>
    </xf>
    <xf numFmtId="0" fontId="20" fillId="0" borderId="0"/>
    <xf numFmtId="0" fontId="16" fillId="0" borderId="0"/>
    <xf numFmtId="0" fontId="17" fillId="0" borderId="0"/>
    <xf numFmtId="0" fontId="18" fillId="0" borderId="0"/>
    <xf numFmtId="0" fontId="21" fillId="0" borderId="0"/>
    <xf numFmtId="4" fontId="10" fillId="7" borderId="5" applyNumberFormat="0" applyProtection="0">
      <alignment horizontal="left" vertical="center" indent="1" justifyLastLine="1"/>
    </xf>
    <xf numFmtId="0" fontId="22" fillId="0" borderId="0"/>
  </cellStyleXfs>
  <cellXfs count="7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1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3" fontId="5" fillId="3" borderId="2" xfId="0" applyNumberFormat="1" applyFont="1" applyFill="1" applyBorder="1" applyAlignment="1" applyProtection="1">
      <alignment horizontal="right" vertical="center" wrapText="1"/>
    </xf>
    <xf numFmtId="2" fontId="5" fillId="3" borderId="2" xfId="0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0" fontId="4" fillId="5" borderId="2" xfId="0" applyNumberFormat="1" applyFont="1" applyFill="1" applyBorder="1" applyAlignment="1" applyProtection="1">
      <alignment horizontal="left" vertical="center" wrapText="1"/>
    </xf>
    <xf numFmtId="3" fontId="5" fillId="5" borderId="2" xfId="0" applyNumberFormat="1" applyFont="1" applyFill="1" applyBorder="1" applyAlignment="1" applyProtection="1">
      <alignment horizontal="right" vertical="center" wrapText="1"/>
    </xf>
    <xf numFmtId="2" fontId="5" fillId="5" borderId="2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0" fillId="0" borderId="2" xfId="0" applyBorder="1"/>
    <xf numFmtId="3" fontId="0" fillId="3" borderId="2" xfId="0" applyNumberFormat="1" applyFill="1" applyBorder="1"/>
    <xf numFmtId="0" fontId="0" fillId="0" borderId="2" xfId="0" applyBorder="1" applyAlignment="1">
      <alignment wrapText="1"/>
    </xf>
    <xf numFmtId="3" fontId="6" fillId="3" borderId="2" xfId="0" applyNumberFormat="1" applyFont="1" applyFill="1" applyBorder="1"/>
    <xf numFmtId="3" fontId="0" fillId="3" borderId="2" xfId="0" applyNumberFormat="1" applyFont="1" applyFill="1" applyBorder="1"/>
    <xf numFmtId="0" fontId="4" fillId="0" borderId="0" xfId="0" applyFont="1"/>
    <xf numFmtId="0" fontId="4" fillId="6" borderId="2" xfId="0" applyNumberFormat="1" applyFont="1" applyFill="1" applyBorder="1" applyAlignment="1" applyProtection="1">
      <alignment horizontal="left" vertical="center" wrapText="1"/>
    </xf>
    <xf numFmtId="3" fontId="5" fillId="6" borderId="2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/>
    <xf numFmtId="3" fontId="0" fillId="4" borderId="2" xfId="0" applyNumberFormat="1" applyFill="1" applyBorder="1"/>
    <xf numFmtId="0" fontId="7" fillId="0" borderId="2" xfId="0" applyFont="1" applyFill="1" applyBorder="1" applyAlignment="1">
      <alignment horizontal="left"/>
    </xf>
    <xf numFmtId="4" fontId="0" fillId="0" borderId="0" xfId="0" applyNumberFormat="1"/>
    <xf numFmtId="4" fontId="5" fillId="6" borderId="2" xfId="0" applyNumberFormat="1" applyFont="1" applyFill="1" applyBorder="1" applyAlignment="1" applyProtection="1">
      <alignment horizontal="right" vertical="center" wrapText="1"/>
    </xf>
    <xf numFmtId="4" fontId="5" fillId="3" borderId="2" xfId="0" applyNumberFormat="1" applyFont="1" applyFill="1" applyBorder="1" applyAlignment="1" applyProtection="1">
      <alignment horizontal="right" vertical="center" wrapText="1"/>
    </xf>
    <xf numFmtId="3" fontId="9" fillId="3" borderId="2" xfId="0" applyNumberFormat="1" applyFont="1" applyFill="1" applyBorder="1" applyAlignment="1" applyProtection="1">
      <alignment horizontal="righ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0" fontId="0" fillId="0" borderId="0" xfId="0" applyFont="1"/>
    <xf numFmtId="0" fontId="1" fillId="2" borderId="2" xfId="1" applyNumberFormat="1" applyFont="1" applyFill="1" applyBorder="1" applyAlignment="1" applyProtection="1">
      <alignment horizontal="center" wrapText="1"/>
    </xf>
    <xf numFmtId="0" fontId="0" fillId="0" borderId="0" xfId="0" applyAlignment="1"/>
    <xf numFmtId="164" fontId="5" fillId="5" borderId="2" xfId="0" applyNumberFormat="1" applyFont="1" applyFill="1" applyBorder="1" applyAlignment="1" applyProtection="1">
      <alignment horizontal="right" vertical="center" wrapText="1"/>
    </xf>
    <xf numFmtId="4" fontId="5" fillId="5" borderId="2" xfId="0" applyNumberFormat="1" applyFont="1" applyFill="1" applyBorder="1" applyAlignment="1" applyProtection="1">
      <alignment horizontal="right" vertical="center" wrapText="1"/>
    </xf>
    <xf numFmtId="0" fontId="2" fillId="4" borderId="2" xfId="0" applyFont="1" applyFill="1" applyBorder="1" applyAlignment="1">
      <alignment horizontal="right"/>
    </xf>
    <xf numFmtId="0" fontId="2" fillId="4" borderId="2" xfId="0" applyFont="1" applyFill="1" applyBorder="1"/>
    <xf numFmtId="0" fontId="0" fillId="4" borderId="2" xfId="0" applyFill="1" applyBorder="1" applyAlignment="1">
      <alignment horizontal="right"/>
    </xf>
    <xf numFmtId="0" fontId="0" fillId="4" borderId="2" xfId="0" applyFill="1" applyBorder="1"/>
    <xf numFmtId="164" fontId="0" fillId="3" borderId="2" xfId="0" applyNumberFormat="1" applyFill="1" applyBorder="1"/>
    <xf numFmtId="0" fontId="0" fillId="4" borderId="2" xfId="0" applyFill="1" applyBorder="1" applyAlignment="1">
      <alignment wrapText="1"/>
    </xf>
    <xf numFmtId="0" fontId="0" fillId="0" borderId="0" xfId="0" applyAlignment="1">
      <alignment horizontal="right"/>
    </xf>
    <xf numFmtId="164" fontId="6" fillId="3" borderId="2" xfId="0" applyNumberFormat="1" applyFont="1" applyFill="1" applyBorder="1"/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/>
    <xf numFmtId="164" fontId="0" fillId="3" borderId="2" xfId="0" applyNumberFormat="1" applyFont="1" applyFill="1" applyBorder="1"/>
    <xf numFmtId="164" fontId="0" fillId="0" borderId="0" xfId="0" applyNumberFormat="1"/>
    <xf numFmtId="0" fontId="9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6" xfId="1" applyNumberFormat="1" applyFont="1" applyFill="1" applyBorder="1" applyAlignment="1" applyProtection="1">
      <alignment horizontal="center" vertical="center" wrapText="1"/>
    </xf>
    <xf numFmtId="0" fontId="1" fillId="2" borderId="2" xfId="0" quotePrefix="1" applyFont="1" applyFill="1" applyBorder="1" applyAlignment="1">
      <alignment horizontal="center" wrapText="1"/>
    </xf>
    <xf numFmtId="0" fontId="1" fillId="2" borderId="0" xfId="0" quotePrefix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 applyProtection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quotePrefix="1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0" fontId="6" fillId="0" borderId="0" xfId="5" applyFont="1" applyBorder="1"/>
    <xf numFmtId="0" fontId="8" fillId="0" borderId="2" xfId="6" applyFont="1" applyBorder="1" applyAlignment="1" applyProtection="1">
      <alignment horizontal="left" vertical="center" wrapText="1"/>
    </xf>
    <xf numFmtId="0" fontId="7" fillId="0" borderId="0" xfId="6" applyFont="1" applyFill="1" applyBorder="1" applyAlignment="1" applyProtection="1">
      <alignment horizontal="left" vertical="center" wrapText="1"/>
    </xf>
    <xf numFmtId="0" fontId="5" fillId="5" borderId="2" xfId="0" applyNumberFormat="1" applyFont="1" applyFill="1" applyBorder="1" applyAlignment="1" applyProtection="1">
      <alignment horizontal="right" vertical="center" wrapText="1"/>
    </xf>
    <xf numFmtId="0" fontId="5" fillId="3" borderId="2" xfId="0" applyNumberFormat="1" applyFont="1" applyFill="1" applyBorder="1" applyAlignment="1" applyProtection="1">
      <alignment horizontal="right" vertical="center" wrapText="1"/>
    </xf>
    <xf numFmtId="4" fontId="9" fillId="3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0" fillId="0" borderId="1" xfId="0" applyBorder="1" applyAlignment="1"/>
  </cellXfs>
  <cellStyles count="17">
    <cellStyle name="Hyperlink 2" xfId="9" xr:uid="{00000000-0005-0000-0000-000001000000}"/>
    <cellStyle name="Hyperlink 3" xfId="10" xr:uid="{00000000-0005-0000-0000-000002000000}"/>
    <cellStyle name="Normal 2" xfId="3" xr:uid="{CA2A2821-A961-4F64-BDEC-D6622E066257}"/>
    <cellStyle name="Normal 2 2" xfId="1" xr:uid="{BC4CCA3E-06F2-4306-BD87-3EC02588BA2A}"/>
    <cellStyle name="Normal 2 3" xfId="11" xr:uid="{00000000-0005-0000-0000-000004000000}"/>
    <cellStyle name="Normal 3" xfId="12" xr:uid="{00000000-0005-0000-0000-000005000000}"/>
    <cellStyle name="Normal 3 3" xfId="5" xr:uid="{00E6E527-8AE9-4FBB-91BE-A0C509F606B2}"/>
    <cellStyle name="Normal 6" xfId="6" xr:uid="{53600A34-3BB5-4DCB-B6D7-B2B5A49CC22D}"/>
    <cellStyle name="Normal_Sheet1" xfId="13" xr:uid="{00000000-0005-0000-0000-000006000000}"/>
    <cellStyle name="Normalno" xfId="0" builtinId="0"/>
    <cellStyle name="Normalno 2" xfId="7" xr:uid="{00000000-0005-0000-0000-00003A000000}"/>
    <cellStyle name="Normalno 3" xfId="16" xr:uid="{00000000-0005-0000-0000-00003E000000}"/>
    <cellStyle name="Obično_01_ZAGREBAČKA ŽUPANIJA" xfId="14" xr:uid="{00000000-0005-0000-0000-000003000000}"/>
    <cellStyle name="SAPBEXchaText" xfId="15" xr:uid="{00000000-0005-0000-0000-000008000000}"/>
    <cellStyle name="SAPBEXstdData" xfId="2" xr:uid="{F74BEF8B-1F1E-485F-90ED-692A7D333BEB}"/>
    <cellStyle name="SAPBEXstdItem" xfId="4" xr:uid="{0F5F921B-5B19-4465-9B05-8D16EB566D2F}"/>
    <cellStyle name="Zarez 2" xfId="8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618D-6ED2-40AE-8324-06EB26C9E45C}">
  <dimension ref="A1:F28"/>
  <sheetViews>
    <sheetView tabSelected="1" workbookViewId="0">
      <selection activeCell="P19" sqref="P19"/>
    </sheetView>
  </sheetViews>
  <sheetFormatPr defaultRowHeight="15"/>
  <cols>
    <col min="1" max="1" width="43.85546875" bestFit="1" customWidth="1"/>
    <col min="2" max="2" width="15.28515625" customWidth="1"/>
    <col min="3" max="3" width="15.42578125" bestFit="1" customWidth="1"/>
    <col min="4" max="6" width="15.28515625" customWidth="1"/>
  </cols>
  <sheetData>
    <row r="1" spans="1:6" ht="15.75">
      <c r="A1" s="67" t="s">
        <v>171</v>
      </c>
      <c r="B1" s="67"/>
      <c r="C1" s="67"/>
      <c r="D1" s="67"/>
      <c r="E1" s="67"/>
      <c r="F1" s="67"/>
    </row>
    <row r="3" spans="1:6" ht="30">
      <c r="A3" s="49" t="s">
        <v>152</v>
      </c>
      <c r="B3" s="50" t="s">
        <v>4</v>
      </c>
      <c r="C3" s="3" t="s">
        <v>170</v>
      </c>
      <c r="D3" s="3" t="s">
        <v>169</v>
      </c>
      <c r="E3" s="3" t="s">
        <v>153</v>
      </c>
      <c r="F3" s="3" t="s">
        <v>154</v>
      </c>
    </row>
    <row r="4" spans="1:6">
      <c r="A4" s="51">
        <v>1</v>
      </c>
      <c r="B4" s="52">
        <v>2</v>
      </c>
      <c r="C4" s="31">
        <v>3</v>
      </c>
      <c r="D4" s="31">
        <v>4</v>
      </c>
      <c r="E4" s="31">
        <v>5</v>
      </c>
      <c r="F4" s="31">
        <v>6</v>
      </c>
    </row>
    <row r="5" spans="1:6">
      <c r="A5" s="5" t="s">
        <v>155</v>
      </c>
      <c r="B5" s="53">
        <f>+B6+B7</f>
        <v>54650362</v>
      </c>
      <c r="C5" s="53">
        <f t="shared" ref="C5:D5" si="0">+C6+C7</f>
        <v>64322575.5</v>
      </c>
      <c r="D5" s="53">
        <f t="shared" si="0"/>
        <v>65082889.850000001</v>
      </c>
      <c r="E5" s="26">
        <f>+D5/C5*100</f>
        <v>101.18203343707842</v>
      </c>
      <c r="F5" s="26">
        <f>+D5/B5*100</f>
        <v>119.0895859939592</v>
      </c>
    </row>
    <row r="6" spans="1:6">
      <c r="A6" s="5" t="s">
        <v>156</v>
      </c>
      <c r="B6" s="53">
        <v>54650362</v>
      </c>
      <c r="C6" s="53">
        <v>64322575.5</v>
      </c>
      <c r="D6" s="53">
        <v>65082889.850000001</v>
      </c>
      <c r="E6" s="26">
        <f t="shared" ref="E6:E10" si="1">+D6/C6*100</f>
        <v>101.18203343707842</v>
      </c>
      <c r="F6" s="26">
        <f t="shared" ref="F6:F10" si="2">+D6/B6*100</f>
        <v>119.0895859939592</v>
      </c>
    </row>
    <row r="7" spans="1:6">
      <c r="A7" s="55" t="s">
        <v>157</v>
      </c>
      <c r="B7" s="53">
        <v>0</v>
      </c>
      <c r="C7" s="53">
        <v>0</v>
      </c>
      <c r="D7" s="53">
        <v>0</v>
      </c>
      <c r="E7" s="26"/>
      <c r="F7" s="26"/>
    </row>
    <row r="8" spans="1:6">
      <c r="A8" s="56" t="s">
        <v>158</v>
      </c>
      <c r="B8" s="54">
        <f>B9+B10</f>
        <v>52268892</v>
      </c>
      <c r="C8" s="54">
        <f t="shared" ref="C8:D8" si="3">C9+C10</f>
        <v>57737929.150000006</v>
      </c>
      <c r="D8" s="54">
        <f t="shared" si="3"/>
        <v>60176089.890000001</v>
      </c>
      <c r="E8" s="26">
        <f t="shared" si="1"/>
        <v>104.22280600619705</v>
      </c>
      <c r="F8" s="26">
        <f t="shared" si="2"/>
        <v>115.12792329709227</v>
      </c>
    </row>
    <row r="9" spans="1:6">
      <c r="A9" s="57" t="s">
        <v>159</v>
      </c>
      <c r="B9" s="54">
        <v>51665455</v>
      </c>
      <c r="C9" s="54">
        <v>56155068.150000006</v>
      </c>
      <c r="D9" s="54">
        <v>58678685.289999999</v>
      </c>
      <c r="E9" s="26">
        <f t="shared" si="1"/>
        <v>104.49401491822425</v>
      </c>
      <c r="F9" s="26">
        <f t="shared" si="2"/>
        <v>113.5743124491984</v>
      </c>
    </row>
    <row r="10" spans="1:6">
      <c r="A10" s="55" t="s">
        <v>160</v>
      </c>
      <c r="B10" s="54">
        <v>603437</v>
      </c>
      <c r="C10" s="54">
        <v>1582861</v>
      </c>
      <c r="D10" s="54">
        <v>1497404.6</v>
      </c>
      <c r="E10" s="26">
        <f t="shared" si="1"/>
        <v>94.60114311995811</v>
      </c>
      <c r="F10" s="26">
        <f t="shared" si="2"/>
        <v>248.14597049899163</v>
      </c>
    </row>
    <row r="11" spans="1:6">
      <c r="A11" s="57" t="s">
        <v>161</v>
      </c>
      <c r="B11" s="54">
        <f>B5-B8</f>
        <v>2381470</v>
      </c>
      <c r="C11" s="54">
        <f>+C5-C8</f>
        <v>6584646.349999994</v>
      </c>
      <c r="D11" s="54">
        <f>+D5-D8</f>
        <v>4906799.9600000009</v>
      </c>
      <c r="E11" s="26"/>
      <c r="F11" s="26"/>
    </row>
    <row r="12" spans="1:6">
      <c r="A12" s="68"/>
      <c r="B12" s="68"/>
      <c r="C12" s="68"/>
      <c r="D12" s="68"/>
      <c r="E12" s="58"/>
      <c r="F12" s="47"/>
    </row>
    <row r="13" spans="1:6">
      <c r="A13" s="51"/>
      <c r="B13" s="52"/>
      <c r="C13" s="31"/>
      <c r="D13" s="31"/>
      <c r="E13" s="31"/>
      <c r="F13" s="31"/>
    </row>
    <row r="14" spans="1:6">
      <c r="A14" s="5" t="s">
        <v>162</v>
      </c>
      <c r="B14" s="6"/>
      <c r="C14" s="54">
        <v>3344342</v>
      </c>
      <c r="D14" s="54">
        <v>2516939</v>
      </c>
      <c r="E14" s="26"/>
      <c r="F14" s="26"/>
    </row>
    <row r="15" spans="1:6">
      <c r="A15" s="5" t="s">
        <v>163</v>
      </c>
      <c r="B15" s="54"/>
      <c r="C15" s="54">
        <v>-9928988</v>
      </c>
      <c r="D15" s="54">
        <v>-7423738.75</v>
      </c>
      <c r="E15" s="26"/>
      <c r="F15" s="26"/>
    </row>
    <row r="16" spans="1:6">
      <c r="A16" s="48"/>
      <c r="B16" s="48"/>
      <c r="C16" s="48"/>
      <c r="D16" s="48"/>
      <c r="E16" s="41"/>
      <c r="F16" s="60"/>
    </row>
    <row r="17" spans="1:6">
      <c r="A17" s="51"/>
      <c r="B17" s="52"/>
      <c r="C17" s="31"/>
      <c r="D17" s="31"/>
      <c r="E17" s="31"/>
      <c r="F17" s="31"/>
    </row>
    <row r="18" spans="1:6" ht="36.75" customHeight="1">
      <c r="A18" s="61" t="s">
        <v>164</v>
      </c>
      <c r="B18" s="6"/>
      <c r="C18" s="6"/>
      <c r="D18" s="6"/>
      <c r="E18" s="26"/>
      <c r="F18" s="26"/>
    </row>
    <row r="19" spans="1:6" ht="36.75" customHeight="1">
      <c r="A19" s="61" t="s">
        <v>165</v>
      </c>
      <c r="B19" s="59"/>
      <c r="C19" s="59"/>
      <c r="D19" s="59"/>
      <c r="E19" s="26"/>
      <c r="F19" s="26"/>
    </row>
    <row r="20" spans="1:6" ht="36.75" customHeight="1">
      <c r="A20" s="61" t="s">
        <v>166</v>
      </c>
      <c r="B20" s="59"/>
      <c r="C20" s="59"/>
      <c r="D20" s="59"/>
      <c r="E20" s="26"/>
      <c r="F20" s="26"/>
    </row>
    <row r="22" spans="1:6">
      <c r="A22" s="62" t="s">
        <v>172</v>
      </c>
      <c r="D22" t="s">
        <v>167</v>
      </c>
    </row>
    <row r="25" spans="1:6">
      <c r="D25" t="s">
        <v>173</v>
      </c>
    </row>
    <row r="27" spans="1:6">
      <c r="A27" t="s">
        <v>178</v>
      </c>
    </row>
    <row r="28" spans="1:6">
      <c r="A28" t="s">
        <v>179</v>
      </c>
    </row>
  </sheetData>
  <protectedRanges>
    <protectedRange algorithmName="SHA-512" hashValue="SfUbs0aGjKqwAI3WRTg5YHlfierPjZpDu09aSUFi1wTQU07wZLJq5fKuWVRe6S1aBeBRM7YVukcHjHWUIbErVQ==" saltValue="5Z/3ndaNBUgEO7RicYZ+fg==" spinCount="100000" sqref="A18:A20" name="Raspon1_2"/>
  </protectedRanges>
  <mergeCells count="2">
    <mergeCell ref="A1:F1"/>
    <mergeCell ref="A12:D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C3E5-4ED0-46B0-A2A9-714F1A8A896E}">
  <sheetPr>
    <pageSetUpPr fitToPage="1"/>
  </sheetPr>
  <dimension ref="A2:H45"/>
  <sheetViews>
    <sheetView topLeftCell="A22" zoomScaleNormal="100" workbookViewId="0">
      <selection activeCell="E48" sqref="E48"/>
    </sheetView>
  </sheetViews>
  <sheetFormatPr defaultRowHeight="15"/>
  <cols>
    <col min="1" max="1" width="6.5703125" customWidth="1"/>
    <col min="2" max="2" width="49" customWidth="1"/>
    <col min="3" max="3" width="18.42578125" customWidth="1"/>
    <col min="4" max="4" width="19.28515625" customWidth="1"/>
    <col min="5" max="5" width="16.42578125" customWidth="1"/>
    <col min="6" max="6" width="9.7109375" customWidth="1"/>
    <col min="8" max="8" width="10.140625" bestFit="1" customWidth="1"/>
  </cols>
  <sheetData>
    <row r="2" spans="1:8">
      <c r="A2" s="69" t="s">
        <v>106</v>
      </c>
      <c r="B2" s="69"/>
      <c r="C2" s="69"/>
      <c r="D2" s="69"/>
      <c r="E2" s="69"/>
      <c r="F2" s="32"/>
    </row>
    <row r="3" spans="1:8" ht="30">
      <c r="A3" s="1" t="s">
        <v>2</v>
      </c>
      <c r="B3" s="1" t="s">
        <v>105</v>
      </c>
      <c r="C3" s="1" t="s">
        <v>4</v>
      </c>
      <c r="D3" s="3" t="s">
        <v>168</v>
      </c>
      <c r="E3" s="3" t="s">
        <v>169</v>
      </c>
      <c r="F3" s="3" t="s">
        <v>137</v>
      </c>
    </row>
    <row r="4" spans="1:8">
      <c r="A4" s="1">
        <v>1</v>
      </c>
      <c r="B4" s="1">
        <v>2</v>
      </c>
      <c r="C4" s="1"/>
      <c r="D4" s="31">
        <v>3</v>
      </c>
      <c r="E4" s="3">
        <v>4</v>
      </c>
      <c r="F4" s="3">
        <v>5</v>
      </c>
    </row>
    <row r="5" spans="1:8" ht="19.5" customHeight="1">
      <c r="A5" s="5">
        <v>6</v>
      </c>
      <c r="B5" s="5" t="s">
        <v>7</v>
      </c>
      <c r="C5" s="6">
        <v>54650362</v>
      </c>
      <c r="D5" s="6">
        <f>+D6+D22+D27+D30+D38+D41+D14+D36</f>
        <v>64322575.5</v>
      </c>
      <c r="E5" s="6">
        <f>+E6+E22+E27+E30+E38+E41+E14+E36</f>
        <v>65082889.849999994</v>
      </c>
      <c r="F5" s="26"/>
      <c r="H5" s="12"/>
    </row>
    <row r="6" spans="1:8" ht="30">
      <c r="A6" s="5">
        <v>63</v>
      </c>
      <c r="B6" s="5" t="s">
        <v>103</v>
      </c>
      <c r="C6" s="6">
        <v>5008260</v>
      </c>
      <c r="D6" s="6">
        <f>+D8+D9+D16+D18</f>
        <v>11541983</v>
      </c>
      <c r="E6" s="6">
        <f>+E8+E9+E16+E18</f>
        <v>12551379.909999998</v>
      </c>
      <c r="F6" s="26"/>
    </row>
    <row r="7" spans="1:8">
      <c r="A7" s="5">
        <v>631</v>
      </c>
      <c r="B7" s="5" t="s">
        <v>136</v>
      </c>
      <c r="C7" s="6">
        <v>105685</v>
      </c>
      <c r="D7" s="6">
        <f>+D8</f>
        <v>0</v>
      </c>
      <c r="E7" s="6">
        <f>+E8</f>
        <v>96365.17</v>
      </c>
      <c r="F7" s="26"/>
    </row>
    <row r="8" spans="1:8">
      <c r="A8" s="28">
        <v>6311</v>
      </c>
      <c r="B8" s="28" t="s">
        <v>135</v>
      </c>
      <c r="C8" s="27">
        <v>105685</v>
      </c>
      <c r="D8" s="27">
        <v>0</v>
      </c>
      <c r="E8" s="27">
        <v>96365.17</v>
      </c>
      <c r="F8" s="26"/>
    </row>
    <row r="9" spans="1:8" ht="30">
      <c r="A9" s="5">
        <v>632</v>
      </c>
      <c r="B9" s="5" t="s">
        <v>102</v>
      </c>
      <c r="C9" s="6">
        <v>4272232</v>
      </c>
      <c r="D9" s="6">
        <f>+D10+D11+D12+D13</f>
        <v>8275696</v>
      </c>
      <c r="E9" s="6">
        <f>+E10+E11+E12+E13</f>
        <v>8638345.2299999986</v>
      </c>
      <c r="F9" s="26"/>
    </row>
    <row r="10" spans="1:8">
      <c r="A10" s="28">
        <v>6321</v>
      </c>
      <c r="B10" s="28" t="s">
        <v>22</v>
      </c>
      <c r="C10" s="27">
        <v>0</v>
      </c>
      <c r="D10" s="27">
        <v>0</v>
      </c>
      <c r="E10" s="27">
        <v>184910.04</v>
      </c>
      <c r="F10" s="26"/>
    </row>
    <row r="11" spans="1:8">
      <c r="A11" s="28">
        <v>6322</v>
      </c>
      <c r="B11" s="28" t="s">
        <v>23</v>
      </c>
      <c r="C11" s="27">
        <v>0</v>
      </c>
      <c r="D11" s="27">
        <v>0</v>
      </c>
      <c r="E11" s="27">
        <v>0</v>
      </c>
      <c r="F11" s="26"/>
    </row>
    <row r="12" spans="1:8">
      <c r="A12" s="28">
        <v>6323</v>
      </c>
      <c r="B12" s="28" t="s">
        <v>19</v>
      </c>
      <c r="C12" s="27">
        <v>4272232</v>
      </c>
      <c r="D12" s="27">
        <v>8275696</v>
      </c>
      <c r="E12" s="27">
        <v>8453435.1899999995</v>
      </c>
      <c r="F12" s="26"/>
    </row>
    <row r="13" spans="1:8">
      <c r="A13" s="28">
        <v>6324</v>
      </c>
      <c r="B13" s="28" t="s">
        <v>101</v>
      </c>
      <c r="C13" s="27">
        <v>0</v>
      </c>
      <c r="D13" s="27">
        <v>0</v>
      </c>
      <c r="E13" s="27">
        <v>0</v>
      </c>
      <c r="F13" s="26"/>
    </row>
    <row r="14" spans="1:8" s="29" customFormat="1">
      <c r="A14" s="5">
        <v>634</v>
      </c>
      <c r="B14" s="5" t="s">
        <v>175</v>
      </c>
      <c r="C14" s="6">
        <v>0</v>
      </c>
      <c r="D14" s="6">
        <f>+D15</f>
        <v>542141</v>
      </c>
      <c r="E14" s="6">
        <f>+E15</f>
        <v>0</v>
      </c>
      <c r="F14" s="26"/>
    </row>
    <row r="15" spans="1:8" s="66" customFormat="1">
      <c r="A15" s="28">
        <v>6341</v>
      </c>
      <c r="B15" s="28" t="s">
        <v>174</v>
      </c>
      <c r="C15" s="27">
        <v>0</v>
      </c>
      <c r="D15" s="27">
        <v>542141</v>
      </c>
      <c r="E15" s="27">
        <v>0</v>
      </c>
      <c r="F15" s="26"/>
    </row>
    <row r="16" spans="1:8" ht="30">
      <c r="A16" s="5">
        <v>636</v>
      </c>
      <c r="B16" s="5" t="s">
        <v>134</v>
      </c>
      <c r="C16" s="6">
        <v>39400</v>
      </c>
      <c r="D16" s="6">
        <f>+D17</f>
        <v>0</v>
      </c>
      <c r="E16" s="6">
        <f>+E17</f>
        <v>26000</v>
      </c>
      <c r="F16" s="26"/>
    </row>
    <row r="17" spans="1:6" ht="30">
      <c r="A17" s="28">
        <v>6361</v>
      </c>
      <c r="B17" s="28" t="s">
        <v>134</v>
      </c>
      <c r="C17" s="27">
        <v>39400</v>
      </c>
      <c r="D17" s="27">
        <v>0</v>
      </c>
      <c r="E17" s="27">
        <v>26000</v>
      </c>
      <c r="F17" s="26"/>
    </row>
    <row r="18" spans="1:6" ht="30">
      <c r="A18" s="5">
        <v>639</v>
      </c>
      <c r="B18" s="5" t="s">
        <v>100</v>
      </c>
      <c r="C18" s="6">
        <v>590943</v>
      </c>
      <c r="D18" s="6">
        <f>+D19+D20+D21</f>
        <v>3266287</v>
      </c>
      <c r="E18" s="6">
        <f>+E19+E20+E21</f>
        <v>3790669.5100000002</v>
      </c>
      <c r="F18" s="26"/>
    </row>
    <row r="19" spans="1:6" ht="30">
      <c r="A19" s="28">
        <v>6391</v>
      </c>
      <c r="B19" s="28" t="s">
        <v>99</v>
      </c>
      <c r="C19" s="27">
        <v>590943</v>
      </c>
      <c r="D19" s="27">
        <v>3266287</v>
      </c>
      <c r="E19" s="27">
        <v>3702220.56</v>
      </c>
      <c r="F19" s="26"/>
    </row>
    <row r="20" spans="1:6" ht="30">
      <c r="A20" s="28">
        <v>6393</v>
      </c>
      <c r="B20" s="28" t="s">
        <v>98</v>
      </c>
      <c r="C20" s="27">
        <v>0</v>
      </c>
      <c r="D20" s="27">
        <v>0</v>
      </c>
      <c r="E20" s="27">
        <v>88448.95</v>
      </c>
      <c r="F20" s="26"/>
    </row>
    <row r="21" spans="1:6">
      <c r="A21" s="28">
        <v>6394</v>
      </c>
      <c r="B21" s="28" t="s">
        <v>97</v>
      </c>
      <c r="C21" s="27">
        <v>0</v>
      </c>
      <c r="D21" s="27">
        <v>0</v>
      </c>
      <c r="E21" s="27">
        <v>0</v>
      </c>
      <c r="F21" s="26"/>
    </row>
    <row r="22" spans="1:6">
      <c r="A22" s="5">
        <v>64</v>
      </c>
      <c r="B22" s="5" t="s">
        <v>96</v>
      </c>
      <c r="C22" s="6">
        <v>313</v>
      </c>
      <c r="D22" s="6">
        <f>+D23</f>
        <v>0</v>
      </c>
      <c r="E22" s="6">
        <f>+E23</f>
        <v>97.73</v>
      </c>
      <c r="F22" s="26"/>
    </row>
    <row r="23" spans="1:6">
      <c r="A23" s="5">
        <v>641</v>
      </c>
      <c r="B23" s="5" t="s">
        <v>95</v>
      </c>
      <c r="C23" s="6">
        <v>313</v>
      </c>
      <c r="D23" s="6">
        <f>+D24+D25+D26</f>
        <v>0</v>
      </c>
      <c r="E23" s="6">
        <f>+E24+E25+E26</f>
        <v>97.73</v>
      </c>
      <c r="F23" s="26"/>
    </row>
    <row r="24" spans="1:6">
      <c r="A24" s="28">
        <v>6413</v>
      </c>
      <c r="B24" s="28" t="s">
        <v>13</v>
      </c>
      <c r="C24" s="27">
        <v>313</v>
      </c>
      <c r="D24" s="27">
        <v>0</v>
      </c>
      <c r="E24" s="27">
        <v>97.73</v>
      </c>
      <c r="F24" s="26"/>
    </row>
    <row r="25" spans="1:6">
      <c r="A25" s="28">
        <v>6414</v>
      </c>
      <c r="B25" s="28" t="s">
        <v>14</v>
      </c>
      <c r="C25" s="27">
        <v>0</v>
      </c>
      <c r="D25" s="27">
        <v>0</v>
      </c>
      <c r="E25" s="27">
        <v>0</v>
      </c>
      <c r="F25" s="26"/>
    </row>
    <row r="26" spans="1:6" ht="30">
      <c r="A26" s="28">
        <v>6415</v>
      </c>
      <c r="B26" s="28" t="s">
        <v>15</v>
      </c>
      <c r="C26" s="27">
        <v>0</v>
      </c>
      <c r="D26" s="27">
        <v>0</v>
      </c>
      <c r="E26" s="27">
        <v>0</v>
      </c>
      <c r="F26" s="26"/>
    </row>
    <row r="27" spans="1:6" ht="30">
      <c r="A27" s="5">
        <v>65</v>
      </c>
      <c r="B27" s="5" t="s">
        <v>94</v>
      </c>
      <c r="C27" s="6">
        <v>4279773</v>
      </c>
      <c r="D27" s="6">
        <f>+D28</f>
        <v>2700000</v>
      </c>
      <c r="E27" s="6">
        <f>+E28</f>
        <v>3485551.81</v>
      </c>
      <c r="F27" s="26"/>
    </row>
    <row r="28" spans="1:6">
      <c r="A28" s="5">
        <v>652</v>
      </c>
      <c r="B28" s="5" t="s">
        <v>93</v>
      </c>
      <c r="C28" s="6">
        <v>4279773</v>
      </c>
      <c r="D28" s="6">
        <f>+D29</f>
        <v>2700000</v>
      </c>
      <c r="E28" s="6">
        <f>+E29</f>
        <v>3485551.81</v>
      </c>
      <c r="F28" s="26"/>
    </row>
    <row r="29" spans="1:6">
      <c r="A29" s="28">
        <v>6526</v>
      </c>
      <c r="B29" s="28" t="s">
        <v>92</v>
      </c>
      <c r="C29" s="27">
        <v>4279773</v>
      </c>
      <c r="D29" s="27">
        <v>2700000</v>
      </c>
      <c r="E29" s="27">
        <v>3485551.81</v>
      </c>
      <c r="F29" s="26"/>
    </row>
    <row r="30" spans="1:6" ht="30">
      <c r="A30" s="5">
        <v>66</v>
      </c>
      <c r="B30" s="5" t="s">
        <v>91</v>
      </c>
      <c r="C30" s="6">
        <v>1001097</v>
      </c>
      <c r="D30" s="6">
        <f>+D31+D34</f>
        <v>1480000</v>
      </c>
      <c r="E30" s="6">
        <f>+E31+E34</f>
        <v>1481958.54</v>
      </c>
      <c r="F30" s="26"/>
    </row>
    <row r="31" spans="1:6" ht="30">
      <c r="A31" s="5">
        <v>661</v>
      </c>
      <c r="B31" s="5" t="s">
        <v>90</v>
      </c>
      <c r="C31" s="6">
        <v>980846</v>
      </c>
      <c r="D31" s="6">
        <f>+D32+D33</f>
        <v>1480000</v>
      </c>
      <c r="E31" s="6">
        <f>+E32+E33</f>
        <v>1435302.54</v>
      </c>
      <c r="F31" s="26"/>
    </row>
    <row r="32" spans="1:6" s="30" customFormat="1">
      <c r="A32" s="28">
        <v>6614</v>
      </c>
      <c r="B32" s="28" t="s">
        <v>89</v>
      </c>
      <c r="C32" s="27">
        <v>0</v>
      </c>
      <c r="D32" s="27">
        <v>0</v>
      </c>
      <c r="E32" s="27">
        <v>0</v>
      </c>
      <c r="F32" s="65"/>
    </row>
    <row r="33" spans="1:8">
      <c r="A33" s="28">
        <v>6615</v>
      </c>
      <c r="B33" s="28" t="s">
        <v>88</v>
      </c>
      <c r="C33" s="27">
        <v>980846</v>
      </c>
      <c r="D33" s="27">
        <v>1480000</v>
      </c>
      <c r="E33" s="27">
        <v>1435302.54</v>
      </c>
      <c r="F33" s="65"/>
    </row>
    <row r="34" spans="1:8" ht="30">
      <c r="A34" s="5">
        <v>663</v>
      </c>
      <c r="B34" s="5" t="s">
        <v>87</v>
      </c>
      <c r="C34" s="6">
        <v>20251</v>
      </c>
      <c r="D34" s="6">
        <f>+D35</f>
        <v>0</v>
      </c>
      <c r="E34" s="6">
        <f>+E35</f>
        <v>46656</v>
      </c>
      <c r="F34" s="26"/>
    </row>
    <row r="35" spans="1:8">
      <c r="A35" s="28">
        <v>6631</v>
      </c>
      <c r="B35" s="28" t="s">
        <v>29</v>
      </c>
      <c r="C35" s="27">
        <v>20251</v>
      </c>
      <c r="D35" s="27">
        <v>0</v>
      </c>
      <c r="E35" s="27">
        <v>46656</v>
      </c>
      <c r="F35" s="26"/>
    </row>
    <row r="36" spans="1:8" s="66" customFormat="1">
      <c r="A36" s="5">
        <v>68</v>
      </c>
      <c r="B36" s="5" t="s">
        <v>177</v>
      </c>
      <c r="C36" s="6">
        <f>+C37</f>
        <v>0</v>
      </c>
      <c r="D36" s="6">
        <f>+D37</f>
        <v>0</v>
      </c>
      <c r="E36" s="6">
        <f>+E37</f>
        <v>795.06</v>
      </c>
      <c r="F36" s="26"/>
    </row>
    <row r="37" spans="1:8" s="66" customFormat="1">
      <c r="A37" s="28">
        <v>6831</v>
      </c>
      <c r="B37" s="28" t="s">
        <v>176</v>
      </c>
      <c r="C37" s="27">
        <v>0</v>
      </c>
      <c r="D37" s="27">
        <v>0</v>
      </c>
      <c r="E37" s="27">
        <v>795.06</v>
      </c>
      <c r="F37" s="26"/>
    </row>
    <row r="38" spans="1:8" ht="30">
      <c r="A38" s="5">
        <v>67</v>
      </c>
      <c r="B38" s="5" t="s">
        <v>86</v>
      </c>
      <c r="C38" s="6">
        <v>44360919</v>
      </c>
      <c r="D38" s="6">
        <f>+D39</f>
        <v>48058451.5</v>
      </c>
      <c r="E38" s="6">
        <f>+E39</f>
        <v>47563106.799999997</v>
      </c>
      <c r="F38" s="26"/>
    </row>
    <row r="39" spans="1:8" ht="30">
      <c r="A39" s="5">
        <v>671</v>
      </c>
      <c r="B39" s="5" t="s">
        <v>85</v>
      </c>
      <c r="C39" s="6">
        <v>44360919</v>
      </c>
      <c r="D39" s="6">
        <f>+D40</f>
        <v>48058451.5</v>
      </c>
      <c r="E39" s="6">
        <f>+E40</f>
        <v>47563106.799999997</v>
      </c>
      <c r="F39" s="26"/>
    </row>
    <row r="40" spans="1:8">
      <c r="A40" s="28">
        <v>6711</v>
      </c>
      <c r="B40" s="28" t="s">
        <v>9</v>
      </c>
      <c r="C40" s="27">
        <v>44360919</v>
      </c>
      <c r="D40" s="27">
        <v>48058451.5</v>
      </c>
      <c r="E40" s="27">
        <v>47563106.799999997</v>
      </c>
      <c r="F40" s="26"/>
      <c r="H40" s="12"/>
    </row>
    <row r="41" spans="1:8">
      <c r="A41" s="5">
        <v>7</v>
      </c>
      <c r="B41" s="5" t="s">
        <v>84</v>
      </c>
      <c r="C41" s="6">
        <v>0</v>
      </c>
      <c r="D41" s="6">
        <f t="shared" ref="D41:E43" si="0">+D42</f>
        <v>0</v>
      </c>
      <c r="E41" s="6">
        <f t="shared" si="0"/>
        <v>0</v>
      </c>
      <c r="F41" s="26"/>
    </row>
    <row r="42" spans="1:8">
      <c r="A42" s="5">
        <v>72</v>
      </c>
      <c r="B42" s="5" t="s">
        <v>83</v>
      </c>
      <c r="C42" s="6">
        <v>0</v>
      </c>
      <c r="D42" s="6">
        <f t="shared" si="0"/>
        <v>0</v>
      </c>
      <c r="E42" s="6">
        <f t="shared" si="0"/>
        <v>0</v>
      </c>
      <c r="F42" s="26"/>
    </row>
    <row r="43" spans="1:8" s="29" customFormat="1">
      <c r="A43" s="5">
        <v>721</v>
      </c>
      <c r="B43" s="5" t="s">
        <v>82</v>
      </c>
      <c r="C43" s="6">
        <v>0</v>
      </c>
      <c r="D43" s="6">
        <f t="shared" si="0"/>
        <v>0</v>
      </c>
      <c r="E43" s="6">
        <f t="shared" si="0"/>
        <v>0</v>
      </c>
      <c r="F43" s="26"/>
    </row>
    <row r="44" spans="1:8">
      <c r="A44" s="28">
        <v>7211</v>
      </c>
      <c r="B44" s="28" t="s">
        <v>81</v>
      </c>
      <c r="C44" s="27">
        <v>0</v>
      </c>
      <c r="D44" s="27">
        <v>0</v>
      </c>
      <c r="E44" s="27">
        <v>0</v>
      </c>
      <c r="F44" s="26"/>
    </row>
    <row r="45" spans="1:8">
      <c r="A45" s="19"/>
      <c r="B45" s="19" t="s">
        <v>32</v>
      </c>
      <c r="C45" s="20">
        <f>+C41+C5</f>
        <v>54650362</v>
      </c>
      <c r="D45" s="20">
        <f>+D41+D5</f>
        <v>64322575.5</v>
      </c>
      <c r="E45" s="20">
        <f>+E41+E5</f>
        <v>65082889.849999994</v>
      </c>
      <c r="F45" s="25"/>
    </row>
  </sheetData>
  <mergeCells count="1">
    <mergeCell ref="A2:E2"/>
  </mergeCells>
  <dataValidations count="1">
    <dataValidation type="whole" allowBlank="1" showInputMessage="1" showErrorMessage="1" errorTitle="GREŠKA" error="U ovo polje je dozvoljen unos samo brojčanih vrijednosti (bez decimala!)" sqref="D44 D33 D16:D17 D12 D19" xr:uid="{71FA37CF-A9BB-4E3C-BD00-EEF1AC69C038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4DE7-2EE6-4F37-A1FE-785F9E0BEECB}">
  <sheetPr>
    <pageSetUpPr fitToPage="1"/>
  </sheetPr>
  <dimension ref="A2:I91"/>
  <sheetViews>
    <sheetView topLeftCell="A58" workbookViewId="0">
      <selection activeCell="I86" sqref="I86"/>
    </sheetView>
  </sheetViews>
  <sheetFormatPr defaultRowHeight="15"/>
  <cols>
    <col min="1" max="1" width="7" customWidth="1"/>
    <col min="2" max="2" width="50.42578125" customWidth="1"/>
    <col min="3" max="3" width="16.140625" customWidth="1"/>
    <col min="4" max="4" width="20.140625" customWidth="1"/>
    <col min="5" max="5" width="16" customWidth="1"/>
    <col min="6" max="6" width="8.42578125" customWidth="1"/>
    <col min="7" max="7" width="9" customWidth="1"/>
    <col min="9" max="9" width="10.140625" bestFit="1" customWidth="1"/>
  </cols>
  <sheetData>
    <row r="2" spans="1:9">
      <c r="A2" s="69" t="s">
        <v>107</v>
      </c>
      <c r="B2" s="69"/>
      <c r="C2" s="69"/>
      <c r="D2" s="69"/>
      <c r="E2" s="69"/>
      <c r="G2" s="32"/>
    </row>
    <row r="3" spans="1:9" ht="41.25" customHeight="1">
      <c r="A3" s="1" t="s">
        <v>2</v>
      </c>
      <c r="B3" s="1" t="s">
        <v>108</v>
      </c>
      <c r="C3" s="3" t="s">
        <v>4</v>
      </c>
      <c r="D3" s="3" t="s">
        <v>168</v>
      </c>
      <c r="E3" s="3" t="s">
        <v>169</v>
      </c>
      <c r="F3" s="3" t="s">
        <v>6</v>
      </c>
      <c r="G3" s="3" t="s">
        <v>5</v>
      </c>
    </row>
    <row r="4" spans="1:9">
      <c r="A4" s="1">
        <v>1</v>
      </c>
      <c r="B4" s="1">
        <v>2</v>
      </c>
      <c r="C4" s="3">
        <v>3</v>
      </c>
      <c r="D4" s="31">
        <v>4</v>
      </c>
      <c r="E4" s="3">
        <v>5</v>
      </c>
      <c r="F4" s="3">
        <v>7</v>
      </c>
      <c r="G4" s="3">
        <v>6</v>
      </c>
    </row>
    <row r="5" spans="1:9">
      <c r="A5" s="5">
        <v>3</v>
      </c>
      <c r="B5" s="5" t="s">
        <v>109</v>
      </c>
      <c r="C5" s="6">
        <f>+C6+C14+C46+C52+C55+C61+C64</f>
        <v>51665455</v>
      </c>
      <c r="D5" s="6">
        <f t="shared" ref="D5:E5" si="0">+D6+D14+D46+D52+D55+D61+D64</f>
        <v>56155067.649999999</v>
      </c>
      <c r="E5" s="6">
        <f t="shared" si="0"/>
        <v>58678685.289999999</v>
      </c>
      <c r="F5" s="26">
        <f>+E5/D5</f>
        <v>1.0449401584863018</v>
      </c>
      <c r="G5" s="26">
        <f>+E5/C5</f>
        <v>1.135743124491984</v>
      </c>
      <c r="I5" s="12"/>
    </row>
    <row r="6" spans="1:9">
      <c r="A6" s="5">
        <v>31</v>
      </c>
      <c r="B6" s="5" t="s">
        <v>110</v>
      </c>
      <c r="C6" s="6">
        <f>+C7+C10+C12</f>
        <v>43648343</v>
      </c>
      <c r="D6" s="6">
        <f t="shared" ref="D6:E6" si="1">+D7+D10+D12</f>
        <v>48167396</v>
      </c>
      <c r="E6" s="6">
        <f t="shared" si="1"/>
        <v>48861619.109999999</v>
      </c>
      <c r="F6" s="26">
        <f t="shared" ref="F6:F69" si="2">+E6/D6</f>
        <v>1.014412718304307</v>
      </c>
      <c r="G6" s="26">
        <f t="shared" ref="G6:G69" si="3">+E6/C6</f>
        <v>1.119438121854935</v>
      </c>
    </row>
    <row r="7" spans="1:9">
      <c r="A7" s="5">
        <v>311</v>
      </c>
      <c r="B7" s="5" t="s">
        <v>111</v>
      </c>
      <c r="C7" s="6">
        <f>+C8+C9</f>
        <v>36634036</v>
      </c>
      <c r="D7" s="6">
        <f t="shared" ref="D7:E7" si="4">+D8+D9</f>
        <v>40602333</v>
      </c>
      <c r="E7" s="6">
        <f t="shared" si="4"/>
        <v>40979413.740000002</v>
      </c>
      <c r="F7" s="26">
        <f t="shared" si="2"/>
        <v>1.009287169286553</v>
      </c>
      <c r="G7" s="26">
        <f t="shared" si="3"/>
        <v>1.118615861490118</v>
      </c>
    </row>
    <row r="8" spans="1:9">
      <c r="A8" s="28">
        <v>3111</v>
      </c>
      <c r="B8" s="28" t="s">
        <v>112</v>
      </c>
      <c r="C8" s="27">
        <v>36634036</v>
      </c>
      <c r="D8" s="27">
        <v>40602333</v>
      </c>
      <c r="E8" s="27">
        <v>40979413.740000002</v>
      </c>
      <c r="F8" s="26">
        <f t="shared" si="2"/>
        <v>1.009287169286553</v>
      </c>
      <c r="G8" s="26">
        <f t="shared" si="3"/>
        <v>1.118615861490118</v>
      </c>
    </row>
    <row r="9" spans="1:9">
      <c r="A9" s="28">
        <v>3112</v>
      </c>
      <c r="B9" s="28" t="s">
        <v>38</v>
      </c>
      <c r="C9" s="27">
        <v>0</v>
      </c>
      <c r="D9" s="27">
        <v>0</v>
      </c>
      <c r="E9" s="27">
        <v>0</v>
      </c>
      <c r="F9" s="26"/>
      <c r="G9" s="26"/>
    </row>
    <row r="10" spans="1:9">
      <c r="A10" s="5">
        <v>312</v>
      </c>
      <c r="B10" s="5" t="s">
        <v>33</v>
      </c>
      <c r="C10" s="6">
        <f>+C11</f>
        <v>989132</v>
      </c>
      <c r="D10" s="6">
        <f t="shared" ref="D10:E10" si="5">+D11</f>
        <v>1063078</v>
      </c>
      <c r="E10" s="6">
        <f t="shared" si="5"/>
        <v>1256763.23</v>
      </c>
      <c r="F10" s="26">
        <f t="shared" si="2"/>
        <v>1.1821928682561393</v>
      </c>
      <c r="G10" s="26">
        <f t="shared" si="3"/>
        <v>1.2705718043698919</v>
      </c>
    </row>
    <row r="11" spans="1:9">
      <c r="A11" s="28">
        <v>3121</v>
      </c>
      <c r="B11" s="28" t="s">
        <v>33</v>
      </c>
      <c r="C11" s="27">
        <v>989132</v>
      </c>
      <c r="D11" s="27">
        <v>1063078</v>
      </c>
      <c r="E11" s="27">
        <v>1256763.23</v>
      </c>
      <c r="F11" s="26">
        <f t="shared" si="2"/>
        <v>1.1821928682561393</v>
      </c>
      <c r="G11" s="26">
        <f t="shared" si="3"/>
        <v>1.2705718043698919</v>
      </c>
    </row>
    <row r="12" spans="1:9">
      <c r="A12" s="5">
        <v>313</v>
      </c>
      <c r="B12" s="5" t="s">
        <v>113</v>
      </c>
      <c r="C12" s="6">
        <f>+C13</f>
        <v>6025175</v>
      </c>
      <c r="D12" s="6">
        <f t="shared" ref="D12:E12" si="6">+D13</f>
        <v>6501985</v>
      </c>
      <c r="E12" s="6">
        <f t="shared" si="6"/>
        <v>6625442.1399999997</v>
      </c>
      <c r="F12" s="26">
        <f t="shared" si="2"/>
        <v>1.0189876076305928</v>
      </c>
      <c r="G12" s="26">
        <f t="shared" si="3"/>
        <v>1.0996265071139013</v>
      </c>
    </row>
    <row r="13" spans="1:9">
      <c r="A13" s="28">
        <v>3132</v>
      </c>
      <c r="B13" s="28" t="s">
        <v>34</v>
      </c>
      <c r="C13" s="27">
        <f>6025095+80</f>
        <v>6025175</v>
      </c>
      <c r="D13" s="27">
        <v>6501985</v>
      </c>
      <c r="E13" s="27">
        <v>6625442.1399999997</v>
      </c>
      <c r="F13" s="26">
        <f t="shared" si="2"/>
        <v>1.0189876076305928</v>
      </c>
      <c r="G13" s="26">
        <f t="shared" si="3"/>
        <v>1.0996265071139013</v>
      </c>
    </row>
    <row r="14" spans="1:9">
      <c r="A14" s="5">
        <v>32</v>
      </c>
      <c r="B14" s="5" t="s">
        <v>114</v>
      </c>
      <c r="C14" s="6">
        <f>+C15+C20+C27+C37+C39</f>
        <v>7732716</v>
      </c>
      <c r="D14" s="6">
        <f>+D15+D20+D27+D37+D39</f>
        <v>7626755</v>
      </c>
      <c r="E14" s="6">
        <f>+E15+E20+E27+E37+E39</f>
        <v>9368439.7800000012</v>
      </c>
      <c r="F14" s="26">
        <f t="shared" si="2"/>
        <v>1.2283651146522998</v>
      </c>
      <c r="G14" s="26">
        <f t="shared" si="3"/>
        <v>1.2115328921946702</v>
      </c>
    </row>
    <row r="15" spans="1:9">
      <c r="A15" s="5">
        <v>321</v>
      </c>
      <c r="B15" s="5" t="s">
        <v>115</v>
      </c>
      <c r="C15" s="6">
        <f>+C16+C17+C18+C19</f>
        <v>985297</v>
      </c>
      <c r="D15" s="6">
        <f>+D16+D17+D18</f>
        <v>1790382</v>
      </c>
      <c r="E15" s="6">
        <f>+E16+E17+E18+E19</f>
        <v>1980249.81</v>
      </c>
      <c r="F15" s="26">
        <f t="shared" si="2"/>
        <v>1.1060487705975597</v>
      </c>
      <c r="G15" s="26">
        <f t="shared" si="3"/>
        <v>2.0097998978988061</v>
      </c>
    </row>
    <row r="16" spans="1:9">
      <c r="A16" s="28">
        <v>3211</v>
      </c>
      <c r="B16" s="28" t="s">
        <v>39</v>
      </c>
      <c r="C16" s="27">
        <v>411636</v>
      </c>
      <c r="D16" s="27">
        <v>901321</v>
      </c>
      <c r="E16" s="27">
        <v>999117.16</v>
      </c>
      <c r="F16" s="26">
        <f t="shared" si="2"/>
        <v>1.1085031415000872</v>
      </c>
      <c r="G16" s="26">
        <f t="shared" si="3"/>
        <v>2.4271860575848567</v>
      </c>
    </row>
    <row r="17" spans="1:9">
      <c r="A17" s="28">
        <v>3212</v>
      </c>
      <c r="B17" s="28" t="s">
        <v>35</v>
      </c>
      <c r="C17" s="27">
        <v>323666</v>
      </c>
      <c r="D17" s="27">
        <v>592559</v>
      </c>
      <c r="E17" s="27">
        <v>660297.1</v>
      </c>
      <c r="F17" s="26">
        <f t="shared" si="2"/>
        <v>1.1143145239545766</v>
      </c>
      <c r="G17" s="26">
        <f t="shared" si="3"/>
        <v>2.0400570341030568</v>
      </c>
    </row>
    <row r="18" spans="1:9">
      <c r="A18" s="28">
        <v>3213</v>
      </c>
      <c r="B18" s="28" t="s">
        <v>40</v>
      </c>
      <c r="C18" s="27">
        <v>249995</v>
      </c>
      <c r="D18" s="27">
        <v>296502</v>
      </c>
      <c r="E18" s="27">
        <v>320835.55</v>
      </c>
      <c r="F18" s="26">
        <f t="shared" si="2"/>
        <v>1.0820687550168295</v>
      </c>
      <c r="G18" s="26">
        <f t="shared" si="3"/>
        <v>1.2833678673573472</v>
      </c>
    </row>
    <row r="19" spans="1:9">
      <c r="A19" s="28">
        <v>3214</v>
      </c>
      <c r="B19" s="28" t="s">
        <v>72</v>
      </c>
      <c r="C19" s="27">
        <v>0</v>
      </c>
      <c r="D19" s="27">
        <v>0</v>
      </c>
      <c r="E19" s="27">
        <v>0</v>
      </c>
      <c r="F19" s="26"/>
      <c r="G19" s="26"/>
    </row>
    <row r="20" spans="1:9">
      <c r="A20" s="5">
        <v>322</v>
      </c>
      <c r="B20" s="5" t="s">
        <v>116</v>
      </c>
      <c r="C20" s="6">
        <f>+C21+C22+C23+C24+C25+C26</f>
        <v>1416754</v>
      </c>
      <c r="D20" s="6">
        <f>+D21+D22+D23+D24+D25+D26</f>
        <v>1793929</v>
      </c>
      <c r="E20" s="6">
        <f>+E21+E22+E23+E24+E25+E26</f>
        <v>1907961.6400000001</v>
      </c>
      <c r="F20" s="26">
        <f t="shared" si="2"/>
        <v>1.0635658601873319</v>
      </c>
      <c r="G20" s="26">
        <f t="shared" si="3"/>
        <v>1.3467134308426163</v>
      </c>
    </row>
    <row r="21" spans="1:9">
      <c r="A21" s="28">
        <v>3221</v>
      </c>
      <c r="B21" s="28" t="s">
        <v>41</v>
      </c>
      <c r="C21" s="27">
        <v>120048</v>
      </c>
      <c r="D21" s="27">
        <v>201698</v>
      </c>
      <c r="E21" s="27">
        <v>236781.22</v>
      </c>
      <c r="F21" s="26">
        <f t="shared" si="2"/>
        <v>1.1739393548770936</v>
      </c>
      <c r="G21" s="26">
        <f t="shared" si="3"/>
        <v>1.9723878781820605</v>
      </c>
    </row>
    <row r="22" spans="1:9">
      <c r="A22" s="28">
        <v>3222</v>
      </c>
      <c r="B22" s="28" t="s">
        <v>42</v>
      </c>
      <c r="C22" s="27">
        <v>14985</v>
      </c>
      <c r="D22" s="27">
        <v>20769</v>
      </c>
      <c r="E22" s="27">
        <v>20264.59</v>
      </c>
      <c r="F22" s="26">
        <f t="shared" si="2"/>
        <v>0.97571332274062306</v>
      </c>
      <c r="G22" s="26">
        <f t="shared" si="3"/>
        <v>1.3523249916583251</v>
      </c>
    </row>
    <row r="23" spans="1:9">
      <c r="A23" s="28">
        <v>3223</v>
      </c>
      <c r="B23" s="28" t="s">
        <v>43</v>
      </c>
      <c r="C23" s="27">
        <v>1161435</v>
      </c>
      <c r="D23" s="27">
        <v>1402000</v>
      </c>
      <c r="E23" s="27">
        <v>1404257.85</v>
      </c>
      <c r="F23" s="26">
        <f t="shared" si="2"/>
        <v>1.00161044935806</v>
      </c>
      <c r="G23" s="26">
        <f t="shared" si="3"/>
        <v>1.209071407353834</v>
      </c>
    </row>
    <row r="24" spans="1:9">
      <c r="A24" s="28">
        <v>3224</v>
      </c>
      <c r="B24" s="28" t="s">
        <v>44</v>
      </c>
      <c r="C24" s="27">
        <v>17700</v>
      </c>
      <c r="D24" s="27">
        <v>90000</v>
      </c>
      <c r="E24" s="27">
        <v>124081.41</v>
      </c>
      <c r="F24" s="26">
        <f t="shared" si="2"/>
        <v>1.3786823333333333</v>
      </c>
      <c r="G24" s="26">
        <f t="shared" si="3"/>
        <v>7.0102491525423734</v>
      </c>
    </row>
    <row r="25" spans="1:9">
      <c r="A25" s="28">
        <v>3225</v>
      </c>
      <c r="B25" t="s">
        <v>138</v>
      </c>
      <c r="C25" s="27">
        <v>99441</v>
      </c>
      <c r="D25" s="27">
        <v>79462</v>
      </c>
      <c r="E25" s="27">
        <v>121105.27</v>
      </c>
      <c r="F25" s="26">
        <f t="shared" si="2"/>
        <v>1.5240652135611992</v>
      </c>
      <c r="G25" s="26">
        <f t="shared" si="3"/>
        <v>1.2178605404209533</v>
      </c>
    </row>
    <row r="26" spans="1:9">
      <c r="A26" s="28">
        <v>3227</v>
      </c>
      <c r="B26" s="28" t="s">
        <v>45</v>
      </c>
      <c r="C26" s="27">
        <v>3145</v>
      </c>
      <c r="D26" s="27">
        <v>0</v>
      </c>
      <c r="E26" s="27">
        <v>1471.3</v>
      </c>
      <c r="F26" s="26"/>
      <c r="G26" s="26">
        <f t="shared" si="3"/>
        <v>0.46782193958664547</v>
      </c>
    </row>
    <row r="27" spans="1:9">
      <c r="A27" s="5">
        <v>323</v>
      </c>
      <c r="B27" s="5" t="s">
        <v>117</v>
      </c>
      <c r="C27" s="6">
        <f>+C28+C29+C30+C31+C32+C33+C34+C35+C36</f>
        <v>4859555</v>
      </c>
      <c r="D27" s="6">
        <f>+D28+D29+D30+D31+D32+D33+D34+D35+D36</f>
        <v>3603523</v>
      </c>
      <c r="E27" s="6">
        <f>+E28+E29+E30+E31+E32+E33+E34+E35+E36</f>
        <v>4826757.92</v>
      </c>
      <c r="F27" s="26">
        <f t="shared" si="2"/>
        <v>1.339455283066044</v>
      </c>
      <c r="G27" s="26">
        <f t="shared" si="3"/>
        <v>0.99325101166670604</v>
      </c>
      <c r="I27" s="12"/>
    </row>
    <row r="28" spans="1:9">
      <c r="A28" s="28">
        <v>3231</v>
      </c>
      <c r="B28" s="28" t="s">
        <v>46</v>
      </c>
      <c r="C28" s="27">
        <v>212969</v>
      </c>
      <c r="D28" s="27">
        <v>193308</v>
      </c>
      <c r="E28" s="27">
        <v>229303.96</v>
      </c>
      <c r="F28" s="26">
        <f t="shared" si="2"/>
        <v>1.1862103999834461</v>
      </c>
      <c r="G28" s="26">
        <f t="shared" si="3"/>
        <v>1.0767011161248821</v>
      </c>
    </row>
    <row r="29" spans="1:9">
      <c r="A29" s="28">
        <v>3232</v>
      </c>
      <c r="B29" s="28" t="s">
        <v>47</v>
      </c>
      <c r="C29" s="27">
        <v>407733</v>
      </c>
      <c r="D29" s="27">
        <v>254846</v>
      </c>
      <c r="E29" s="27">
        <v>340398.36</v>
      </c>
      <c r="F29" s="26">
        <f t="shared" si="2"/>
        <v>1.3357021887728275</v>
      </c>
      <c r="G29" s="26">
        <f t="shared" si="3"/>
        <v>0.83485604550036419</v>
      </c>
    </row>
    <row r="30" spans="1:9">
      <c r="A30" s="28">
        <v>3233</v>
      </c>
      <c r="B30" s="28" t="s">
        <v>48</v>
      </c>
      <c r="C30" s="27">
        <v>89751</v>
      </c>
      <c r="D30" s="27">
        <v>146923</v>
      </c>
      <c r="E30" s="27">
        <v>162300.20000000001</v>
      </c>
      <c r="F30" s="26">
        <f t="shared" si="2"/>
        <v>1.104661625477291</v>
      </c>
      <c r="G30" s="26">
        <f t="shared" si="3"/>
        <v>1.8083386257534737</v>
      </c>
    </row>
    <row r="31" spans="1:9">
      <c r="A31" s="28">
        <v>3234</v>
      </c>
      <c r="B31" s="28" t="s">
        <v>49</v>
      </c>
      <c r="C31" s="27">
        <v>302483</v>
      </c>
      <c r="D31" s="27">
        <v>310808</v>
      </c>
      <c r="E31" s="27">
        <v>294325.96000000002</v>
      </c>
      <c r="F31" s="26">
        <f t="shared" si="2"/>
        <v>0.94697034825358428</v>
      </c>
      <c r="G31" s="26">
        <f t="shared" si="3"/>
        <v>0.97303306301511161</v>
      </c>
    </row>
    <row r="32" spans="1:9">
      <c r="A32" s="28">
        <v>3235</v>
      </c>
      <c r="B32" s="28" t="s">
        <v>50</v>
      </c>
      <c r="C32" s="27">
        <v>145835</v>
      </c>
      <c r="D32" s="27">
        <v>90577</v>
      </c>
      <c r="E32" s="27">
        <v>111845.96</v>
      </c>
      <c r="F32" s="26">
        <f t="shared" si="2"/>
        <v>1.2348163441050157</v>
      </c>
      <c r="G32" s="26">
        <f t="shared" si="3"/>
        <v>0.7669349607433058</v>
      </c>
    </row>
    <row r="33" spans="1:7">
      <c r="A33" s="28">
        <v>3236</v>
      </c>
      <c r="B33" s="28" t="s">
        <v>36</v>
      </c>
      <c r="C33" s="27">
        <v>44923</v>
      </c>
      <c r="D33" s="27">
        <v>102000</v>
      </c>
      <c r="E33" s="27">
        <v>70850</v>
      </c>
      <c r="F33" s="26">
        <f t="shared" si="2"/>
        <v>0.69460784313725488</v>
      </c>
      <c r="G33" s="26">
        <f t="shared" si="3"/>
        <v>1.5771431115464238</v>
      </c>
    </row>
    <row r="34" spans="1:7">
      <c r="A34" s="28">
        <v>3237</v>
      </c>
      <c r="B34" s="28" t="s">
        <v>51</v>
      </c>
      <c r="C34" s="27">
        <v>2691713</v>
      </c>
      <c r="D34" s="27">
        <v>2135563</v>
      </c>
      <c r="E34" s="27">
        <v>2784888.01</v>
      </c>
      <c r="F34" s="26">
        <f t="shared" si="2"/>
        <v>1.30405331521477</v>
      </c>
      <c r="G34" s="26">
        <f t="shared" si="3"/>
        <v>1.034615506928116</v>
      </c>
    </row>
    <row r="35" spans="1:7">
      <c r="A35" s="28">
        <v>3238</v>
      </c>
      <c r="B35" s="28" t="s">
        <v>52</v>
      </c>
      <c r="C35" s="27">
        <v>154267</v>
      </c>
      <c r="D35" s="27">
        <v>130538</v>
      </c>
      <c r="E35" s="27">
        <v>146495.73000000001</v>
      </c>
      <c r="F35" s="26">
        <f t="shared" si="2"/>
        <v>1.1222458594432274</v>
      </c>
      <c r="G35" s="26">
        <f t="shared" si="3"/>
        <v>0.94962454705154054</v>
      </c>
    </row>
    <row r="36" spans="1:7">
      <c r="A36" s="28">
        <v>3239</v>
      </c>
      <c r="B36" s="28" t="s">
        <v>53</v>
      </c>
      <c r="C36" s="27">
        <v>809881</v>
      </c>
      <c r="D36" s="27">
        <v>238960</v>
      </c>
      <c r="E36" s="27">
        <v>686349.74</v>
      </c>
      <c r="F36" s="26">
        <f t="shared" si="2"/>
        <v>2.8722369434214929</v>
      </c>
      <c r="G36" s="26">
        <f t="shared" si="3"/>
        <v>0.84746986285639492</v>
      </c>
    </row>
    <row r="37" spans="1:7">
      <c r="A37" s="5">
        <v>324</v>
      </c>
      <c r="B37" s="5" t="s">
        <v>73</v>
      </c>
      <c r="C37" s="6">
        <f>+C38</f>
        <v>176648</v>
      </c>
      <c r="D37" s="6">
        <f>+D38</f>
        <v>232385</v>
      </c>
      <c r="E37" s="6">
        <f>+E38</f>
        <v>327579.78000000003</v>
      </c>
      <c r="F37" s="26">
        <f t="shared" si="2"/>
        <v>1.4096425328657187</v>
      </c>
      <c r="G37" s="26">
        <f t="shared" si="3"/>
        <v>1.8544211086454419</v>
      </c>
    </row>
    <row r="38" spans="1:7">
      <c r="A38" s="28">
        <v>3241</v>
      </c>
      <c r="B38" s="28" t="s">
        <v>73</v>
      </c>
      <c r="C38" s="27">
        <v>176648</v>
      </c>
      <c r="D38" s="27">
        <v>232385</v>
      </c>
      <c r="E38" s="27">
        <v>327579.78000000003</v>
      </c>
      <c r="F38" s="26">
        <f t="shared" si="2"/>
        <v>1.4096425328657187</v>
      </c>
      <c r="G38" s="26">
        <f t="shared" si="3"/>
        <v>1.8544211086454419</v>
      </c>
    </row>
    <row r="39" spans="1:7">
      <c r="A39" s="5">
        <v>329</v>
      </c>
      <c r="B39" s="5" t="s">
        <v>71</v>
      </c>
      <c r="C39" s="6">
        <f>+C40+C41+C42+C43+C44+C45</f>
        <v>294462</v>
      </c>
      <c r="D39" s="6">
        <f t="shared" ref="D39:E39" si="7">+D40+D41+D42+D43+D44+D45</f>
        <v>206536</v>
      </c>
      <c r="E39" s="6">
        <f t="shared" si="7"/>
        <v>325890.63</v>
      </c>
      <c r="F39" s="26">
        <f t="shared" si="2"/>
        <v>1.5778877774334741</v>
      </c>
      <c r="G39" s="26">
        <f t="shared" si="3"/>
        <v>1.1067323797298123</v>
      </c>
    </row>
    <row r="40" spans="1:7">
      <c r="A40" s="28">
        <v>3292</v>
      </c>
      <c r="B40" s="28" t="s">
        <v>54</v>
      </c>
      <c r="C40" s="27">
        <v>52922</v>
      </c>
      <c r="D40" s="27">
        <v>40000</v>
      </c>
      <c r="E40" s="27">
        <v>58761.97</v>
      </c>
      <c r="F40" s="26">
        <f t="shared" si="2"/>
        <v>1.4690492500000001</v>
      </c>
      <c r="G40" s="26">
        <f t="shared" si="3"/>
        <v>1.1103505158535203</v>
      </c>
    </row>
    <row r="41" spans="1:7">
      <c r="A41" s="28">
        <v>3293</v>
      </c>
      <c r="B41" s="28" t="s">
        <v>55</v>
      </c>
      <c r="C41" s="27">
        <v>90083</v>
      </c>
      <c r="D41" s="27">
        <v>112077</v>
      </c>
      <c r="E41" s="27">
        <v>141605.57999999999</v>
      </c>
      <c r="F41" s="26">
        <f t="shared" si="2"/>
        <v>1.2634669022190099</v>
      </c>
      <c r="G41" s="26">
        <f t="shared" si="3"/>
        <v>1.5719456501226645</v>
      </c>
    </row>
    <row r="42" spans="1:7">
      <c r="A42" s="28">
        <v>3294</v>
      </c>
      <c r="B42" s="28" t="s">
        <v>56</v>
      </c>
      <c r="C42" s="27">
        <v>20484</v>
      </c>
      <c r="D42" s="27">
        <v>12271</v>
      </c>
      <c r="E42" s="27">
        <v>16955.62</v>
      </c>
      <c r="F42" s="26">
        <f t="shared" si="2"/>
        <v>1.3817635074566048</v>
      </c>
      <c r="G42" s="26">
        <f t="shared" si="3"/>
        <v>0.82774946299550867</v>
      </c>
    </row>
    <row r="43" spans="1:7">
      <c r="A43" s="28">
        <v>3295</v>
      </c>
      <c r="B43" s="28" t="s">
        <v>37</v>
      </c>
      <c r="C43" s="27">
        <v>79887</v>
      </c>
      <c r="D43" s="27">
        <v>35188</v>
      </c>
      <c r="E43" s="27">
        <v>101481.39</v>
      </c>
      <c r="F43" s="26">
        <f t="shared" si="2"/>
        <v>2.8839772081391382</v>
      </c>
      <c r="G43" s="26">
        <f t="shared" si="3"/>
        <v>1.2703116902624958</v>
      </c>
    </row>
    <row r="44" spans="1:7">
      <c r="A44" s="28">
        <v>3296</v>
      </c>
      <c r="B44" s="28" t="s">
        <v>74</v>
      </c>
      <c r="C44" s="27">
        <v>0</v>
      </c>
      <c r="D44" s="27">
        <v>0</v>
      </c>
      <c r="E44" s="27">
        <v>0</v>
      </c>
      <c r="F44" s="26"/>
      <c r="G44" s="26"/>
    </row>
    <row r="45" spans="1:7">
      <c r="A45" s="28">
        <v>3299</v>
      </c>
      <c r="B45" s="28" t="s">
        <v>71</v>
      </c>
      <c r="C45" s="27">
        <v>51086</v>
      </c>
      <c r="D45" s="27">
        <v>7000</v>
      </c>
      <c r="E45" s="27">
        <v>7086.07</v>
      </c>
      <c r="F45" s="26">
        <f t="shared" si="2"/>
        <v>1.0122957142857143</v>
      </c>
      <c r="G45" s="26">
        <f t="shared" si="3"/>
        <v>0.13870864816192302</v>
      </c>
    </row>
    <row r="46" spans="1:7">
      <c r="A46" s="5">
        <v>34</v>
      </c>
      <c r="B46" s="5" t="s">
        <v>118</v>
      </c>
      <c r="C46" s="6">
        <f>+C47</f>
        <v>19639</v>
      </c>
      <c r="D46" s="6">
        <f t="shared" ref="D46:E46" si="8">+D47</f>
        <v>20423</v>
      </c>
      <c r="E46" s="6">
        <f t="shared" si="8"/>
        <v>31893.870000000003</v>
      </c>
      <c r="F46" s="26">
        <f t="shared" si="2"/>
        <v>1.561664300053861</v>
      </c>
      <c r="G46" s="26">
        <f t="shared" si="3"/>
        <v>1.624006823158002</v>
      </c>
    </row>
    <row r="47" spans="1:7">
      <c r="A47" s="5">
        <v>343</v>
      </c>
      <c r="B47" s="5" t="s">
        <v>119</v>
      </c>
      <c r="C47" s="6">
        <f>+C48+C49+C50+C51</f>
        <v>19639</v>
      </c>
      <c r="D47" s="6">
        <f t="shared" ref="D47:E47" si="9">+D48+D49+D50+D51</f>
        <v>20423</v>
      </c>
      <c r="E47" s="6">
        <f t="shared" si="9"/>
        <v>31893.870000000003</v>
      </c>
      <c r="F47" s="26">
        <f t="shared" si="2"/>
        <v>1.561664300053861</v>
      </c>
      <c r="G47" s="26">
        <f t="shared" si="3"/>
        <v>1.624006823158002</v>
      </c>
    </row>
    <row r="48" spans="1:7">
      <c r="A48" s="28">
        <v>3431</v>
      </c>
      <c r="B48" s="28" t="s">
        <v>57</v>
      </c>
      <c r="C48" s="27">
        <v>17986</v>
      </c>
      <c r="D48" s="27">
        <v>20423</v>
      </c>
      <c r="E48" s="27">
        <v>28558.09</v>
      </c>
      <c r="F48" s="26">
        <f t="shared" si="2"/>
        <v>1.3983298242177937</v>
      </c>
      <c r="G48" s="26">
        <f t="shared" si="3"/>
        <v>1.5877955076170356</v>
      </c>
    </row>
    <row r="49" spans="1:7" ht="30">
      <c r="A49" s="28">
        <v>3432</v>
      </c>
      <c r="B49" s="28" t="s">
        <v>58</v>
      </c>
      <c r="C49" s="27">
        <v>419</v>
      </c>
      <c r="D49" s="27">
        <v>0</v>
      </c>
      <c r="E49" s="27">
        <v>243.99</v>
      </c>
      <c r="F49" s="26"/>
      <c r="G49" s="26">
        <f t="shared" si="3"/>
        <v>0.58231503579952271</v>
      </c>
    </row>
    <row r="50" spans="1:7" s="66" customFormat="1">
      <c r="A50" s="28">
        <v>3433</v>
      </c>
      <c r="B50" s="28" t="s">
        <v>59</v>
      </c>
      <c r="C50" s="27">
        <f>984+250</f>
        <v>1234</v>
      </c>
      <c r="D50" s="27">
        <v>0</v>
      </c>
      <c r="E50" s="27">
        <v>146.79</v>
      </c>
      <c r="F50" s="26"/>
      <c r="G50" s="26">
        <f t="shared" si="3"/>
        <v>0.11895461912479741</v>
      </c>
    </row>
    <row r="51" spans="1:7">
      <c r="A51" s="28">
        <v>3434</v>
      </c>
      <c r="B51" s="28" t="s">
        <v>145</v>
      </c>
      <c r="C51" s="27">
        <v>0</v>
      </c>
      <c r="D51" s="27">
        <v>0</v>
      </c>
      <c r="E51" s="27">
        <v>2945</v>
      </c>
      <c r="F51" s="26"/>
      <c r="G51" s="26"/>
    </row>
    <row r="52" spans="1:7" s="29" customFormat="1">
      <c r="A52" s="5">
        <v>35</v>
      </c>
      <c r="B52" s="5" t="s">
        <v>67</v>
      </c>
      <c r="C52" s="6">
        <v>0</v>
      </c>
      <c r="D52" s="6">
        <v>0</v>
      </c>
      <c r="E52" s="6">
        <v>0</v>
      </c>
      <c r="F52" s="26"/>
      <c r="G52" s="26"/>
    </row>
    <row r="53" spans="1:7" s="29" customFormat="1">
      <c r="A53" s="5">
        <v>353</v>
      </c>
      <c r="B53" s="5" t="s">
        <v>67</v>
      </c>
      <c r="C53" s="6">
        <f>+C54</f>
        <v>0</v>
      </c>
      <c r="D53" s="6">
        <f t="shared" ref="D53:E53" si="10">+D54</f>
        <v>0</v>
      </c>
      <c r="E53" s="6">
        <f t="shared" si="10"/>
        <v>0</v>
      </c>
      <c r="F53" s="26"/>
      <c r="G53" s="26"/>
    </row>
    <row r="54" spans="1:7" s="21" customFormat="1" ht="15" customHeight="1">
      <c r="A54" s="23">
        <v>3531</v>
      </c>
      <c r="B54" s="22" t="s">
        <v>67</v>
      </c>
      <c r="C54" s="16">
        <v>0</v>
      </c>
      <c r="D54" s="16">
        <v>0</v>
      </c>
      <c r="E54" s="16">
        <v>0</v>
      </c>
      <c r="F54" s="26"/>
      <c r="G54" s="26" t="e">
        <f t="shared" si="3"/>
        <v>#DIV/0!</v>
      </c>
    </row>
    <row r="55" spans="1:7">
      <c r="A55" s="5">
        <v>36</v>
      </c>
      <c r="B55" s="5" t="s">
        <v>120</v>
      </c>
      <c r="C55" s="6">
        <f>+C56+C58</f>
        <v>177447</v>
      </c>
      <c r="D55" s="6">
        <f t="shared" ref="D55:E55" si="11">+D56+D58</f>
        <v>340493.65</v>
      </c>
      <c r="E55" s="6">
        <f t="shared" si="11"/>
        <v>377517.15</v>
      </c>
      <c r="F55" s="26">
        <f t="shared" si="2"/>
        <v>1.1087347737615665</v>
      </c>
      <c r="G55" s="26">
        <f t="shared" si="3"/>
        <v>2.1274924343606827</v>
      </c>
    </row>
    <row r="56" spans="1:7">
      <c r="A56" s="5">
        <v>361</v>
      </c>
      <c r="B56" s="5" t="s">
        <v>120</v>
      </c>
      <c r="C56" s="6">
        <f>+C57</f>
        <v>0</v>
      </c>
      <c r="D56" s="6">
        <f t="shared" ref="D56:E56" si="12">+D57</f>
        <v>0</v>
      </c>
      <c r="E56" s="6">
        <f t="shared" si="12"/>
        <v>0</v>
      </c>
      <c r="F56" s="26"/>
      <c r="G56" s="26"/>
    </row>
    <row r="57" spans="1:7" s="21" customFormat="1" ht="15" customHeight="1">
      <c r="A57" s="23">
        <v>3611</v>
      </c>
      <c r="B57" s="22" t="s">
        <v>68</v>
      </c>
      <c r="C57" s="16">
        <v>0</v>
      </c>
      <c r="D57" s="16">
        <v>0</v>
      </c>
      <c r="E57" s="16">
        <v>0</v>
      </c>
      <c r="F57" s="26"/>
      <c r="G57" s="26"/>
    </row>
    <row r="58" spans="1:7">
      <c r="A58" s="5">
        <v>369</v>
      </c>
      <c r="B58" s="5" t="s">
        <v>75</v>
      </c>
      <c r="C58" s="6">
        <f>+C59+C60</f>
        <v>177447</v>
      </c>
      <c r="D58" s="6">
        <f t="shared" ref="D58:E58" si="13">+D59+D60</f>
        <v>340493.65</v>
      </c>
      <c r="E58" s="6">
        <f t="shared" si="13"/>
        <v>377517.15</v>
      </c>
      <c r="F58" s="26">
        <f t="shared" si="2"/>
        <v>1.1087347737615665</v>
      </c>
      <c r="G58" s="26">
        <f t="shared" si="3"/>
        <v>2.1274924343606827</v>
      </c>
    </row>
    <row r="59" spans="1:7">
      <c r="A59" s="28">
        <v>3691</v>
      </c>
      <c r="B59" s="28" t="s">
        <v>75</v>
      </c>
      <c r="C59" s="27">
        <v>100186</v>
      </c>
      <c r="D59" s="27">
        <v>310753.56</v>
      </c>
      <c r="E59" s="27">
        <v>240029.4</v>
      </c>
      <c r="F59" s="26">
        <f t="shared" si="2"/>
        <v>0.77241078107037608</v>
      </c>
      <c r="G59" s="26">
        <f t="shared" si="3"/>
        <v>2.3958377418002517</v>
      </c>
    </row>
    <row r="60" spans="1:7">
      <c r="A60" s="28">
        <v>3693</v>
      </c>
      <c r="B60" s="28" t="s">
        <v>121</v>
      </c>
      <c r="C60" s="27">
        <f>66899+10362</f>
        <v>77261</v>
      </c>
      <c r="D60" s="27">
        <v>29740.09</v>
      </c>
      <c r="E60" s="27">
        <v>137487.75</v>
      </c>
      <c r="F60" s="26">
        <f t="shared" si="2"/>
        <v>4.6229769311390783</v>
      </c>
      <c r="G60" s="26">
        <f t="shared" si="3"/>
        <v>1.7795233041249789</v>
      </c>
    </row>
    <row r="61" spans="1:7" ht="30">
      <c r="A61" s="5">
        <v>37</v>
      </c>
      <c r="B61" s="5" t="s">
        <v>122</v>
      </c>
      <c r="C61" s="6">
        <f t="shared" ref="C61:E62" si="14">+C62</f>
        <v>19548</v>
      </c>
      <c r="D61" s="6">
        <f t="shared" si="14"/>
        <v>0</v>
      </c>
      <c r="E61" s="6">
        <f t="shared" si="14"/>
        <v>26700</v>
      </c>
      <c r="F61" s="26"/>
      <c r="G61" s="26">
        <f t="shared" si="3"/>
        <v>1.3658686310620012</v>
      </c>
    </row>
    <row r="62" spans="1:7" ht="30">
      <c r="A62" s="5">
        <v>372</v>
      </c>
      <c r="B62" s="5" t="s">
        <v>122</v>
      </c>
      <c r="C62" s="6">
        <f t="shared" si="14"/>
        <v>19548</v>
      </c>
      <c r="D62" s="6">
        <f t="shared" si="14"/>
        <v>0</v>
      </c>
      <c r="E62" s="6">
        <f t="shared" si="14"/>
        <v>26700</v>
      </c>
      <c r="F62" s="26"/>
      <c r="G62" s="26">
        <f t="shared" si="3"/>
        <v>1.3658686310620012</v>
      </c>
    </row>
    <row r="63" spans="1:7">
      <c r="A63" s="28">
        <v>3721</v>
      </c>
      <c r="B63" s="28" t="s">
        <v>80</v>
      </c>
      <c r="C63" s="27">
        <v>19548</v>
      </c>
      <c r="D63" s="27">
        <v>0</v>
      </c>
      <c r="E63" s="27">
        <v>26700</v>
      </c>
      <c r="F63" s="26"/>
      <c r="G63" s="26">
        <f t="shared" si="3"/>
        <v>1.3658686310620012</v>
      </c>
    </row>
    <row r="64" spans="1:7">
      <c r="A64" s="5">
        <v>38</v>
      </c>
      <c r="B64" s="5" t="s">
        <v>123</v>
      </c>
      <c r="C64" s="6">
        <f>+C65</f>
        <v>67762</v>
      </c>
      <c r="D64" s="6">
        <f t="shared" ref="D64:E64" si="15">+D65</f>
        <v>0</v>
      </c>
      <c r="E64" s="6">
        <f t="shared" si="15"/>
        <v>12515.380000000001</v>
      </c>
      <c r="F64" s="26"/>
      <c r="G64" s="26">
        <f t="shared" si="3"/>
        <v>0.18469614238068535</v>
      </c>
    </row>
    <row r="65" spans="1:7">
      <c r="A65" s="5">
        <v>381</v>
      </c>
      <c r="B65" s="5" t="s">
        <v>29</v>
      </c>
      <c r="C65" s="6">
        <f>+C66+C67+C68</f>
        <v>67762</v>
      </c>
      <c r="D65" s="6">
        <f t="shared" ref="D65:E65" si="16">+D66+D67+D68</f>
        <v>0</v>
      </c>
      <c r="E65" s="6">
        <f t="shared" si="16"/>
        <v>12515.380000000001</v>
      </c>
      <c r="F65" s="26"/>
      <c r="G65" s="26">
        <f t="shared" si="3"/>
        <v>0.18469614238068535</v>
      </c>
    </row>
    <row r="66" spans="1:7">
      <c r="A66" s="28">
        <v>3811</v>
      </c>
      <c r="B66" s="28" t="s">
        <v>76</v>
      </c>
      <c r="C66" s="27">
        <v>63762</v>
      </c>
      <c r="D66" s="27">
        <v>0</v>
      </c>
      <c r="E66" s="27">
        <v>7515.38</v>
      </c>
      <c r="F66" s="26"/>
      <c r="G66" s="26">
        <f t="shared" si="3"/>
        <v>0.11786612716037766</v>
      </c>
    </row>
    <row r="67" spans="1:7">
      <c r="A67" s="28">
        <v>3812</v>
      </c>
      <c r="B67" s="28" t="s">
        <v>60</v>
      </c>
      <c r="C67" s="27">
        <v>4000</v>
      </c>
      <c r="D67" s="27">
        <v>0</v>
      </c>
      <c r="E67" s="27">
        <v>5000</v>
      </c>
      <c r="F67" s="26"/>
      <c r="G67" s="26">
        <f t="shared" si="3"/>
        <v>1.25</v>
      </c>
    </row>
    <row r="68" spans="1:7">
      <c r="A68" s="28">
        <v>3813</v>
      </c>
      <c r="B68" s="28" t="s">
        <v>69</v>
      </c>
      <c r="C68" s="27">
        <v>0</v>
      </c>
      <c r="D68" s="27">
        <v>0</v>
      </c>
      <c r="E68" s="27">
        <v>0</v>
      </c>
      <c r="F68" s="26"/>
      <c r="G68" s="26"/>
    </row>
    <row r="69" spans="1:7">
      <c r="A69" s="5">
        <v>4</v>
      </c>
      <c r="B69" s="5" t="s">
        <v>124</v>
      </c>
      <c r="C69" s="6">
        <f>+C70+C74</f>
        <v>603437</v>
      </c>
      <c r="D69" s="6">
        <f t="shared" ref="D69:E69" si="17">+D70+D74</f>
        <v>1582861</v>
      </c>
      <c r="E69" s="6">
        <f t="shared" si="17"/>
        <v>1497404.6</v>
      </c>
      <c r="F69" s="26">
        <f t="shared" si="2"/>
        <v>0.94601143119958109</v>
      </c>
      <c r="G69" s="26">
        <f t="shared" si="3"/>
        <v>2.4814597049899163</v>
      </c>
    </row>
    <row r="70" spans="1:7" ht="30">
      <c r="A70" s="5">
        <v>41</v>
      </c>
      <c r="B70" s="5" t="s">
        <v>125</v>
      </c>
      <c r="C70" s="6">
        <f>+C71</f>
        <v>14636</v>
      </c>
      <c r="D70" s="6">
        <f t="shared" ref="D70:E70" si="18">+D71</f>
        <v>126520</v>
      </c>
      <c r="E70" s="6">
        <f t="shared" si="18"/>
        <v>10315.120000000001</v>
      </c>
      <c r="F70" s="26">
        <f t="shared" ref="F70:F87" si="19">+E70/D70</f>
        <v>8.1529560543787544E-2</v>
      </c>
      <c r="G70" s="26">
        <f t="shared" ref="G70:G87" si="20">+E70/C70</f>
        <v>0.70477726154687081</v>
      </c>
    </row>
    <row r="71" spans="1:7">
      <c r="A71" s="5">
        <v>412</v>
      </c>
      <c r="B71" s="5" t="s">
        <v>126</v>
      </c>
      <c r="C71" s="6">
        <f>+C72+C73</f>
        <v>14636</v>
      </c>
      <c r="D71" s="6">
        <f t="shared" ref="D71:E71" si="21">+D72+D73</f>
        <v>126520</v>
      </c>
      <c r="E71" s="6">
        <f t="shared" si="21"/>
        <v>10315.120000000001</v>
      </c>
      <c r="F71" s="26">
        <f t="shared" si="19"/>
        <v>8.1529560543787544E-2</v>
      </c>
      <c r="G71" s="26">
        <f t="shared" si="20"/>
        <v>0.70477726154687081</v>
      </c>
    </row>
    <row r="72" spans="1:7">
      <c r="A72" s="28">
        <v>4123</v>
      </c>
      <c r="B72" s="28" t="s">
        <v>61</v>
      </c>
      <c r="C72" s="27">
        <v>14636</v>
      </c>
      <c r="D72" s="27">
        <v>126520</v>
      </c>
      <c r="E72" s="27">
        <v>10315.120000000001</v>
      </c>
      <c r="F72" s="26">
        <f t="shared" si="19"/>
        <v>8.1529560543787544E-2</v>
      </c>
      <c r="G72" s="26">
        <f t="shared" si="20"/>
        <v>0.70477726154687081</v>
      </c>
    </row>
    <row r="73" spans="1:7">
      <c r="A73" s="28">
        <v>4124</v>
      </c>
      <c r="B73" s="28" t="s">
        <v>127</v>
      </c>
      <c r="C73" s="27">
        <v>0</v>
      </c>
      <c r="D73" s="27">
        <v>0</v>
      </c>
      <c r="E73" s="27">
        <v>0</v>
      </c>
      <c r="F73" s="26"/>
      <c r="G73" s="26"/>
    </row>
    <row r="74" spans="1:7">
      <c r="A74" s="5">
        <v>42</v>
      </c>
      <c r="B74" s="5" t="s">
        <v>128</v>
      </c>
      <c r="C74" s="6">
        <f>+C75+C83+C85</f>
        <v>588801</v>
      </c>
      <c r="D74" s="6">
        <f t="shared" ref="D74:E74" si="22">+D75+D83+D85</f>
        <v>1456341</v>
      </c>
      <c r="E74" s="6">
        <f t="shared" si="22"/>
        <v>1487089.48</v>
      </c>
      <c r="F74" s="26">
        <f t="shared" si="19"/>
        <v>1.0211135166832492</v>
      </c>
      <c r="G74" s="26">
        <f t="shared" si="20"/>
        <v>2.5256232241453396</v>
      </c>
    </row>
    <row r="75" spans="1:7">
      <c r="A75" s="5">
        <v>422</v>
      </c>
      <c r="B75" s="5" t="s">
        <v>129</v>
      </c>
      <c r="C75" s="6">
        <f>+C76+C77+C78+C79+C80+C81+C82</f>
        <v>309004</v>
      </c>
      <c r="D75" s="6">
        <f t="shared" ref="D75:E75" si="23">+D76+D77+D78+D79+D80+D81+D82</f>
        <v>1223768</v>
      </c>
      <c r="E75" s="6">
        <f t="shared" si="23"/>
        <v>1297125.45</v>
      </c>
      <c r="F75" s="26">
        <f t="shared" si="19"/>
        <v>1.0599439191088507</v>
      </c>
      <c r="G75" s="26">
        <f t="shared" si="20"/>
        <v>4.1977626503216783</v>
      </c>
    </row>
    <row r="76" spans="1:7">
      <c r="A76" s="28">
        <v>4221</v>
      </c>
      <c r="B76" s="28" t="s">
        <v>62</v>
      </c>
      <c r="C76" s="27">
        <v>190635</v>
      </c>
      <c r="D76" s="27">
        <v>1159888</v>
      </c>
      <c r="E76" s="27">
        <v>1273810.97</v>
      </c>
      <c r="F76" s="26">
        <f t="shared" si="19"/>
        <v>1.0982189401045619</v>
      </c>
      <c r="G76" s="26">
        <f t="shared" si="20"/>
        <v>6.6819365279198468</v>
      </c>
    </row>
    <row r="77" spans="1:7">
      <c r="A77" s="28">
        <v>4222</v>
      </c>
      <c r="B77" s="28" t="s">
        <v>77</v>
      </c>
      <c r="C77" s="27">
        <v>4907</v>
      </c>
      <c r="D77" s="27">
        <v>8758</v>
      </c>
      <c r="E77" s="27">
        <v>8758.0300000000007</v>
      </c>
      <c r="F77" s="26">
        <f t="shared" si="19"/>
        <v>1.0000034254395982</v>
      </c>
      <c r="G77" s="26">
        <f t="shared" si="20"/>
        <v>1.7848033421642553</v>
      </c>
    </row>
    <row r="78" spans="1:7">
      <c r="A78" s="28">
        <v>4223</v>
      </c>
      <c r="B78" s="28" t="s">
        <v>63</v>
      </c>
      <c r="C78" s="27">
        <v>0</v>
      </c>
      <c r="D78" s="27"/>
      <c r="E78" s="27">
        <v>0</v>
      </c>
      <c r="F78" s="26"/>
      <c r="G78" s="26"/>
    </row>
    <row r="79" spans="1:7">
      <c r="A79" s="28">
        <v>4224</v>
      </c>
      <c r="B79" s="28" t="s">
        <v>64</v>
      </c>
      <c r="C79" s="27">
        <v>84895</v>
      </c>
      <c r="D79" s="27"/>
      <c r="E79" s="27">
        <v>0</v>
      </c>
      <c r="F79" s="26"/>
      <c r="G79" s="26"/>
    </row>
    <row r="80" spans="1:7">
      <c r="A80" s="28">
        <v>4225</v>
      </c>
      <c r="B80" s="28" t="s">
        <v>130</v>
      </c>
      <c r="C80" s="27">
        <v>0</v>
      </c>
      <c r="D80" s="27"/>
      <c r="E80" s="27">
        <v>0</v>
      </c>
      <c r="F80" s="26"/>
      <c r="G80" s="26"/>
    </row>
    <row r="81" spans="1:9">
      <c r="A81" s="28">
        <v>4226</v>
      </c>
      <c r="B81" t="s">
        <v>139</v>
      </c>
      <c r="C81" s="27"/>
      <c r="D81" s="27"/>
      <c r="E81" s="27">
        <v>0</v>
      </c>
      <c r="F81" s="26"/>
      <c r="G81" s="26"/>
    </row>
    <row r="82" spans="1:9">
      <c r="A82" s="28">
        <v>4227</v>
      </c>
      <c r="B82" s="28" t="s">
        <v>78</v>
      </c>
      <c r="C82" s="27">
        <v>28567</v>
      </c>
      <c r="D82" s="27">
        <v>55122</v>
      </c>
      <c r="E82" s="27">
        <v>14556.45</v>
      </c>
      <c r="F82" s="26">
        <f t="shared" si="19"/>
        <v>0.26407695656906499</v>
      </c>
      <c r="G82" s="26">
        <f t="shared" si="20"/>
        <v>0.5095547309833024</v>
      </c>
    </row>
    <row r="83" spans="1:9">
      <c r="A83" s="5">
        <v>424</v>
      </c>
      <c r="B83" s="5" t="s">
        <v>131</v>
      </c>
      <c r="C83" s="6">
        <f>+C84</f>
        <v>262297</v>
      </c>
      <c r="D83" s="6">
        <f t="shared" ref="D83:E83" si="24">+D84</f>
        <v>232573</v>
      </c>
      <c r="E83" s="6">
        <f t="shared" si="24"/>
        <v>169641</v>
      </c>
      <c r="F83" s="26">
        <f t="shared" si="19"/>
        <v>0.72940969072076289</v>
      </c>
      <c r="G83" s="26">
        <f t="shared" si="20"/>
        <v>0.64675158312904835</v>
      </c>
    </row>
    <row r="84" spans="1:9">
      <c r="A84" s="28">
        <v>4241</v>
      </c>
      <c r="B84" s="28" t="s">
        <v>79</v>
      </c>
      <c r="C84" s="27">
        <v>262297</v>
      </c>
      <c r="D84" s="27">
        <v>232573</v>
      </c>
      <c r="E84" s="27">
        <v>169641</v>
      </c>
      <c r="F84" s="26">
        <f t="shared" si="19"/>
        <v>0.72940969072076289</v>
      </c>
      <c r="G84" s="26">
        <f t="shared" si="20"/>
        <v>0.64675158312904835</v>
      </c>
    </row>
    <row r="85" spans="1:9">
      <c r="A85" s="5">
        <v>426</v>
      </c>
      <c r="B85" s="5" t="s">
        <v>132</v>
      </c>
      <c r="C85" s="6">
        <f>+C86+C87</f>
        <v>17500</v>
      </c>
      <c r="D85" s="6">
        <f t="shared" ref="D85:E85" si="25">+D86+D87</f>
        <v>0</v>
      </c>
      <c r="E85" s="6">
        <f t="shared" si="25"/>
        <v>20323.03</v>
      </c>
      <c r="F85" s="26"/>
      <c r="G85" s="26">
        <f t="shared" si="20"/>
        <v>1.161316</v>
      </c>
    </row>
    <row r="86" spans="1:9" s="30" customFormat="1">
      <c r="A86" s="28">
        <v>4262</v>
      </c>
      <c r="B86" s="28" t="s">
        <v>65</v>
      </c>
      <c r="C86" s="27">
        <v>17500</v>
      </c>
      <c r="D86" s="27">
        <v>0</v>
      </c>
      <c r="E86" s="27">
        <v>20323.03</v>
      </c>
      <c r="F86" s="26"/>
      <c r="G86" s="26">
        <f t="shared" si="20"/>
        <v>1.161316</v>
      </c>
    </row>
    <row r="87" spans="1:9" ht="16.5" customHeight="1">
      <c r="A87" s="28">
        <v>4263</v>
      </c>
      <c r="B87" s="28" t="s">
        <v>133</v>
      </c>
      <c r="C87" s="27">
        <v>0</v>
      </c>
      <c r="D87" s="27">
        <v>0</v>
      </c>
      <c r="E87" s="27">
        <v>0</v>
      </c>
      <c r="F87" s="26"/>
      <c r="G87" s="26"/>
    </row>
    <row r="88" spans="1:9">
      <c r="A88" s="19"/>
      <c r="B88" s="19" t="s">
        <v>32</v>
      </c>
      <c r="C88" s="20">
        <f>+C69+C5</f>
        <v>52268892</v>
      </c>
      <c r="D88" s="20">
        <f t="shared" ref="D88:E88" si="26">+D69+D5</f>
        <v>57737928.649999999</v>
      </c>
      <c r="E88" s="20">
        <f t="shared" si="26"/>
        <v>60176089.890000001</v>
      </c>
      <c r="F88" s="25"/>
      <c r="G88" s="25"/>
      <c r="I88" s="12"/>
    </row>
    <row r="89" spans="1:9">
      <c r="D89" s="24"/>
      <c r="E89" s="24"/>
      <c r="G89" s="24"/>
    </row>
    <row r="90" spans="1:9">
      <c r="E90" s="12"/>
    </row>
    <row r="91" spans="1:9">
      <c r="C91" s="12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8A2A-C675-4EB9-8F47-3E3F79D32F07}">
  <sheetPr>
    <pageSetUpPr fitToPage="1"/>
  </sheetPr>
  <dimension ref="A1:J36"/>
  <sheetViews>
    <sheetView topLeftCell="A5" workbookViewId="0">
      <selection activeCell="G28" sqref="G28"/>
    </sheetView>
  </sheetViews>
  <sheetFormatPr defaultRowHeight="15"/>
  <cols>
    <col min="1" max="1" width="7.7109375" customWidth="1"/>
    <col min="2" max="2" width="49.7109375" customWidth="1"/>
    <col min="3" max="3" width="19.85546875" customWidth="1"/>
    <col min="4" max="4" width="15.140625" customWidth="1"/>
    <col min="5" max="5" width="9.5703125" customWidth="1"/>
    <col min="7" max="7" width="10.140625" bestFit="1" customWidth="1"/>
  </cols>
  <sheetData>
    <row r="1" spans="1:7">
      <c r="A1" s="70" t="s">
        <v>0</v>
      </c>
      <c r="B1" s="70"/>
      <c r="C1" s="70"/>
      <c r="D1" s="70"/>
      <c r="E1" s="70"/>
    </row>
    <row r="3" spans="1:7">
      <c r="A3" s="71" t="s">
        <v>1</v>
      </c>
      <c r="B3" s="71"/>
      <c r="C3" s="71"/>
      <c r="D3" s="71"/>
      <c r="E3" s="71"/>
    </row>
    <row r="4" spans="1:7" ht="51.75" customHeight="1">
      <c r="A4" s="1" t="s">
        <v>2</v>
      </c>
      <c r="B4" s="1" t="s">
        <v>3</v>
      </c>
      <c r="C4" s="2" t="s">
        <v>168</v>
      </c>
      <c r="D4" s="3" t="s">
        <v>169</v>
      </c>
      <c r="E4" s="3" t="s">
        <v>104</v>
      </c>
    </row>
    <row r="5" spans="1:7">
      <c r="A5" s="1">
        <v>1</v>
      </c>
      <c r="B5" s="1">
        <v>2</v>
      </c>
      <c r="C5" s="3">
        <v>3</v>
      </c>
      <c r="D5" s="3">
        <v>4</v>
      </c>
      <c r="E5" s="3">
        <v>5</v>
      </c>
    </row>
    <row r="6" spans="1:7" s="8" customFormat="1">
      <c r="A6" s="4">
        <v>6</v>
      </c>
      <c r="B6" s="5" t="s">
        <v>7</v>
      </c>
      <c r="C6" s="6">
        <f>+C7+C9+C11+C16+C18+C21+C27+C29+C31</f>
        <v>64322576</v>
      </c>
      <c r="D6" s="6">
        <f>+D7+D9+D11+D16+D18+D21+D27+D29+D31</f>
        <v>65082889.789999999</v>
      </c>
      <c r="E6" s="7"/>
    </row>
    <row r="7" spans="1:7">
      <c r="A7" s="9"/>
      <c r="B7" s="9" t="s">
        <v>8</v>
      </c>
      <c r="C7" s="10">
        <f>+C8</f>
        <v>47740713</v>
      </c>
      <c r="D7" s="10">
        <f>+D8</f>
        <v>47563106.799999997</v>
      </c>
      <c r="E7" s="11"/>
      <c r="F7" s="12"/>
    </row>
    <row r="8" spans="1:7">
      <c r="A8" s="13">
        <v>6711</v>
      </c>
      <c r="B8" s="13" t="s">
        <v>9</v>
      </c>
      <c r="C8" s="14">
        <v>47740713</v>
      </c>
      <c r="D8" s="14">
        <v>47563106.799999997</v>
      </c>
      <c r="E8" s="7"/>
    </row>
    <row r="9" spans="1:7">
      <c r="A9" s="9"/>
      <c r="B9" s="9" t="s">
        <v>10</v>
      </c>
      <c r="C9" s="10">
        <f>+C10</f>
        <v>317739</v>
      </c>
      <c r="D9" s="10">
        <f>+D10</f>
        <v>0</v>
      </c>
      <c r="E9" s="11"/>
      <c r="F9" s="12"/>
      <c r="G9" s="12"/>
    </row>
    <row r="10" spans="1:7" ht="30">
      <c r="A10" s="13">
        <v>6711</v>
      </c>
      <c r="B10" s="15" t="s">
        <v>11</v>
      </c>
      <c r="C10" s="14">
        <v>317739</v>
      </c>
      <c r="D10" s="14"/>
      <c r="E10" s="7"/>
      <c r="G10" s="12"/>
    </row>
    <row r="11" spans="1:7">
      <c r="A11" s="9"/>
      <c r="B11" s="9" t="s">
        <v>12</v>
      </c>
      <c r="C11" s="10">
        <f>+C12+C13+C14+C15</f>
        <v>1480000</v>
      </c>
      <c r="D11" s="10">
        <f>+D12+D13+D14+D15</f>
        <v>1435400.27</v>
      </c>
      <c r="E11" s="11"/>
    </row>
    <row r="12" spans="1:7">
      <c r="A12" s="13">
        <v>6413</v>
      </c>
      <c r="B12" s="13" t="s">
        <v>13</v>
      </c>
      <c r="C12" s="14"/>
      <c r="D12" s="14"/>
      <c r="E12" s="7"/>
    </row>
    <row r="13" spans="1:7">
      <c r="A13" s="13">
        <v>6414</v>
      </c>
      <c r="B13" s="13" t="s">
        <v>14</v>
      </c>
      <c r="C13" s="14"/>
      <c r="D13" s="14">
        <v>97.73</v>
      </c>
      <c r="E13" s="7"/>
    </row>
    <row r="14" spans="1:7" ht="30">
      <c r="A14" s="13">
        <v>6415</v>
      </c>
      <c r="B14" s="15" t="s">
        <v>15</v>
      </c>
      <c r="C14" s="14"/>
      <c r="D14" s="14"/>
      <c r="E14" s="7"/>
    </row>
    <row r="15" spans="1:7">
      <c r="A15" s="13">
        <v>6615</v>
      </c>
      <c r="B15" s="13" t="s">
        <v>16</v>
      </c>
      <c r="C15" s="14">
        <v>1480000</v>
      </c>
      <c r="D15" s="14">
        <v>1435302.54</v>
      </c>
      <c r="E15" s="7"/>
      <c r="G15" s="12"/>
    </row>
    <row r="16" spans="1:7">
      <c r="A16" s="9"/>
      <c r="B16" s="9" t="s">
        <v>17</v>
      </c>
      <c r="C16" s="10">
        <f>+C17</f>
        <v>2700000</v>
      </c>
      <c r="D16" s="10">
        <f>+D17</f>
        <v>3485551.81</v>
      </c>
      <c r="E16" s="11"/>
    </row>
    <row r="17" spans="1:10">
      <c r="A17" s="13">
        <v>6526</v>
      </c>
      <c r="B17" s="13" t="s">
        <v>180</v>
      </c>
      <c r="C17" s="14">
        <v>2700000</v>
      </c>
      <c r="D17" s="14">
        <v>3485551.81</v>
      </c>
      <c r="E17" s="7"/>
    </row>
    <row r="18" spans="1:10">
      <c r="A18" s="9"/>
      <c r="B18" s="9" t="s">
        <v>18</v>
      </c>
      <c r="C18" s="10">
        <f>+C19+C20</f>
        <v>6335696</v>
      </c>
      <c r="D18" s="10">
        <f>+D19+D20</f>
        <v>8453435.1899999995</v>
      </c>
      <c r="E18" s="11"/>
    </row>
    <row r="19" spans="1:10">
      <c r="A19" s="13">
        <v>6323</v>
      </c>
      <c r="B19" s="13" t="s">
        <v>19</v>
      </c>
      <c r="C19" s="14">
        <v>6335696</v>
      </c>
      <c r="D19" s="14">
        <v>8453435.1899999995</v>
      </c>
      <c r="E19" s="7"/>
    </row>
    <row r="20" spans="1:10">
      <c r="A20" s="13">
        <v>6324</v>
      </c>
      <c r="B20" s="13" t="s">
        <v>20</v>
      </c>
      <c r="C20" s="14"/>
      <c r="D20" s="14"/>
      <c r="E20" s="7"/>
    </row>
    <row r="21" spans="1:10">
      <c r="A21" s="9"/>
      <c r="B21" s="9" t="s">
        <v>21</v>
      </c>
      <c r="C21" s="10">
        <f>+C22+C23+C24+C25+C26</f>
        <v>3948428</v>
      </c>
      <c r="D21" s="10">
        <f>+D22+D23+D24+D25+D26</f>
        <v>4098739.72</v>
      </c>
      <c r="E21" s="11"/>
    </row>
    <row r="22" spans="1:10">
      <c r="A22" s="13">
        <v>6311</v>
      </c>
      <c r="B22" s="13" t="s">
        <v>135</v>
      </c>
      <c r="C22" s="14"/>
      <c r="D22" s="16">
        <v>96365.17</v>
      </c>
      <c r="E22" s="7"/>
    </row>
    <row r="23" spans="1:10">
      <c r="A23" s="13">
        <v>6321</v>
      </c>
      <c r="B23" s="13" t="s">
        <v>22</v>
      </c>
      <c r="C23" s="14">
        <v>140000</v>
      </c>
      <c r="D23" s="16">
        <v>184910.04</v>
      </c>
      <c r="E23" s="7"/>
    </row>
    <row r="24" spans="1:10" ht="30">
      <c r="A24" s="13">
        <v>6361</v>
      </c>
      <c r="B24" s="15" t="s">
        <v>134</v>
      </c>
      <c r="C24" s="14">
        <v>542141</v>
      </c>
      <c r="D24" s="17">
        <f>26000+795</f>
        <v>26795</v>
      </c>
      <c r="E24" s="7"/>
    </row>
    <row r="25" spans="1:10" ht="30">
      <c r="A25" s="13">
        <v>6391</v>
      </c>
      <c r="B25" s="15" t="s">
        <v>24</v>
      </c>
      <c r="C25" s="14">
        <v>3266287</v>
      </c>
      <c r="D25" s="14">
        <v>3702220.56</v>
      </c>
      <c r="E25" s="7"/>
    </row>
    <row r="26" spans="1:10">
      <c r="A26" s="13">
        <v>6393</v>
      </c>
      <c r="B26" s="15" t="s">
        <v>25</v>
      </c>
      <c r="C26" s="14"/>
      <c r="D26" s="16">
        <v>88448.95</v>
      </c>
      <c r="E26" s="7"/>
    </row>
    <row r="27" spans="1:10">
      <c r="A27" s="9"/>
      <c r="B27" s="9" t="s">
        <v>26</v>
      </c>
      <c r="C27" s="10">
        <f>+C28</f>
        <v>1800000</v>
      </c>
      <c r="D27" s="10">
        <f>+D28</f>
        <v>0</v>
      </c>
      <c r="E27" s="11"/>
    </row>
    <row r="28" spans="1:10">
      <c r="A28" s="13">
        <v>6323</v>
      </c>
      <c r="B28" s="13" t="s">
        <v>27</v>
      </c>
      <c r="C28" s="14">
        <v>1800000</v>
      </c>
      <c r="D28" s="14"/>
      <c r="E28" s="7"/>
    </row>
    <row r="29" spans="1:10">
      <c r="A29" s="9"/>
      <c r="B29" s="9" t="s">
        <v>28</v>
      </c>
      <c r="C29" s="10">
        <f>+C30</f>
        <v>0</v>
      </c>
      <c r="D29" s="10">
        <f>+D30</f>
        <v>46656</v>
      </c>
      <c r="E29" s="11"/>
    </row>
    <row r="30" spans="1:10">
      <c r="A30" s="13">
        <v>6631</v>
      </c>
      <c r="B30" s="13" t="s">
        <v>29</v>
      </c>
      <c r="C30" s="14">
        <v>0</v>
      </c>
      <c r="D30" s="14">
        <v>46656</v>
      </c>
      <c r="E30" s="7"/>
    </row>
    <row r="31" spans="1:10">
      <c r="A31" s="9"/>
      <c r="B31" s="9" t="s">
        <v>30</v>
      </c>
      <c r="C31" s="10">
        <f>+C32</f>
        <v>0</v>
      </c>
      <c r="D31" s="10">
        <f>+D32</f>
        <v>0</v>
      </c>
      <c r="E31" s="11"/>
      <c r="J31" s="18"/>
    </row>
    <row r="32" spans="1:10">
      <c r="A32" s="13">
        <v>7211</v>
      </c>
      <c r="B32" s="13" t="s">
        <v>31</v>
      </c>
      <c r="C32" s="14">
        <v>0</v>
      </c>
      <c r="D32" s="14">
        <v>0</v>
      </c>
      <c r="E32" s="7"/>
    </row>
    <row r="33" spans="1:5">
      <c r="A33" s="19"/>
      <c r="B33" s="19" t="s">
        <v>32</v>
      </c>
      <c r="C33" s="20">
        <f>+C31+C6</f>
        <v>64322576</v>
      </c>
      <c r="D33" s="20">
        <f>+D31+D6</f>
        <v>65082889.789999999</v>
      </c>
      <c r="E33" s="25"/>
    </row>
    <row r="36" spans="1:5">
      <c r="D36" s="12"/>
    </row>
  </sheetData>
  <mergeCells count="2">
    <mergeCell ref="A1:E1"/>
    <mergeCell ref="A3:E3"/>
  </mergeCells>
  <dataValidations count="1">
    <dataValidation type="whole" allowBlank="1" showInputMessage="1" showErrorMessage="1" errorTitle="GREŠKA" error="U ovo polje je dozvoljen unos samo brojčanih vrijednosti (bez decimala!)" sqref="C10 C15 C24:C25 C28 C19 C32" xr:uid="{63804ED7-15BC-4BD1-BEDB-9EA0DDA22872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2046-8A5E-4438-BFDF-BD22E393FCF9}">
  <dimension ref="A1:E273"/>
  <sheetViews>
    <sheetView topLeftCell="A7" zoomScaleNormal="100" workbookViewId="0">
      <selection activeCell="E7" sqref="E7"/>
    </sheetView>
  </sheetViews>
  <sheetFormatPr defaultRowHeight="15"/>
  <cols>
    <col min="1" max="1" width="6.28515625" style="41" customWidth="1"/>
    <col min="2" max="2" width="49.5703125" customWidth="1"/>
    <col min="3" max="3" width="19.28515625" customWidth="1"/>
    <col min="4" max="4" width="15.5703125" customWidth="1"/>
    <col min="5" max="5" width="9.5703125" customWidth="1"/>
  </cols>
  <sheetData>
    <row r="1" spans="1:5">
      <c r="A1" s="69" t="s">
        <v>140</v>
      </c>
      <c r="B1" s="69"/>
      <c r="C1" s="69"/>
      <c r="D1" s="69"/>
    </row>
    <row r="2" spans="1:5" ht="39.75" customHeight="1">
      <c r="A2" s="1" t="s">
        <v>2</v>
      </c>
      <c r="B2" s="1" t="s">
        <v>141</v>
      </c>
      <c r="C2" s="3" t="s">
        <v>170</v>
      </c>
      <c r="D2" s="3" t="s">
        <v>169</v>
      </c>
      <c r="E2" s="3" t="s">
        <v>6</v>
      </c>
    </row>
    <row r="3" spans="1:5" ht="18" customHeight="1">
      <c r="A3" s="1">
        <v>1</v>
      </c>
      <c r="B3" s="1">
        <v>2</v>
      </c>
      <c r="C3" s="31">
        <v>3</v>
      </c>
      <c r="D3" s="3">
        <v>4</v>
      </c>
      <c r="E3" s="3">
        <v>5</v>
      </c>
    </row>
    <row r="4" spans="1:5">
      <c r="A4" s="9"/>
      <c r="B4" s="9" t="s">
        <v>8</v>
      </c>
      <c r="C4" s="33">
        <f>+C5+C41</f>
        <v>47421995</v>
      </c>
      <c r="D4" s="33">
        <f>+D5+D41</f>
        <v>47180330.49000001</v>
      </c>
      <c r="E4" s="34"/>
    </row>
    <row r="5" spans="1:5">
      <c r="A5" s="35">
        <v>3</v>
      </c>
      <c r="B5" s="36" t="s">
        <v>142</v>
      </c>
      <c r="C5" s="6">
        <f>+C6+C10+C34+C37+C39</f>
        <v>47287789</v>
      </c>
      <c r="D5" s="6">
        <f>+D6+D10+D34+D37+D39</f>
        <v>46876187.900000006</v>
      </c>
      <c r="E5" s="26"/>
    </row>
    <row r="6" spans="1:5">
      <c r="A6" s="35">
        <v>31</v>
      </c>
      <c r="B6" s="36" t="s">
        <v>110</v>
      </c>
      <c r="C6" s="6">
        <f>+C7+C8+C9</f>
        <v>44050827</v>
      </c>
      <c r="D6" s="6">
        <f>+D7+D8+D9</f>
        <v>44554009.050000004</v>
      </c>
      <c r="E6" s="26"/>
    </row>
    <row r="7" spans="1:5">
      <c r="A7" s="37">
        <v>3111</v>
      </c>
      <c r="B7" s="38" t="s">
        <v>112</v>
      </c>
      <c r="C7" s="27">
        <v>37062676</v>
      </c>
      <c r="D7" s="27">
        <v>37564924.950000003</v>
      </c>
      <c r="E7" s="26"/>
    </row>
    <row r="8" spans="1:5">
      <c r="A8" s="37">
        <v>3121</v>
      </c>
      <c r="B8" s="38" t="s">
        <v>33</v>
      </c>
      <c r="C8" s="27">
        <v>1013059</v>
      </c>
      <c r="D8" s="27">
        <v>1019726.29</v>
      </c>
      <c r="E8" s="26"/>
    </row>
    <row r="9" spans="1:5">
      <c r="A9" s="37">
        <v>3132</v>
      </c>
      <c r="B9" s="38" t="s">
        <v>34</v>
      </c>
      <c r="C9" s="27">
        <v>5975092</v>
      </c>
      <c r="D9" s="27">
        <v>5969357.8099999996</v>
      </c>
      <c r="E9" s="26"/>
    </row>
    <row r="10" spans="1:5">
      <c r="A10" s="35">
        <v>32</v>
      </c>
      <c r="B10" s="36" t="s">
        <v>114</v>
      </c>
      <c r="C10" s="6">
        <f>+C11+C12+C13+C14+C15+C16+C17+C18+C19+C20+C21+C22+C23+C24+C25+C26+C27+C28+C29+C30+C31+C32+C33</f>
        <v>3222539</v>
      </c>
      <c r="D10" s="6">
        <f>+D11+D12+D13+D14+D15+D16+D17+D18+D19+D20+D21+D22+D23+D24+D25+D26+D27+D28+D29+D30+D31+D32+D33</f>
        <v>2321585.6499999994</v>
      </c>
      <c r="E10" s="26"/>
    </row>
    <row r="11" spans="1:5">
      <c r="A11" s="37">
        <v>3211</v>
      </c>
      <c r="B11" s="38" t="s">
        <v>39</v>
      </c>
      <c r="C11" s="27">
        <v>50000</v>
      </c>
      <c r="D11" s="27">
        <v>102077.68</v>
      </c>
      <c r="E11" s="26"/>
    </row>
    <row r="12" spans="1:5" ht="15" customHeight="1">
      <c r="A12" s="37">
        <v>3212</v>
      </c>
      <c r="B12" s="40" t="s">
        <v>35</v>
      </c>
      <c r="C12" s="27">
        <v>592559</v>
      </c>
      <c r="D12" s="27">
        <v>608164.12</v>
      </c>
      <c r="E12" s="26"/>
    </row>
    <row r="13" spans="1:5">
      <c r="A13" s="37">
        <v>3213</v>
      </c>
      <c r="B13" s="38" t="s">
        <v>40</v>
      </c>
      <c r="C13" s="27">
        <v>153846</v>
      </c>
      <c r="D13" s="27">
        <v>29979.67</v>
      </c>
      <c r="E13" s="26"/>
    </row>
    <row r="14" spans="1:5">
      <c r="A14" s="37">
        <v>3221</v>
      </c>
      <c r="B14" s="38" t="s">
        <v>41</v>
      </c>
      <c r="C14" s="27">
        <v>90000</v>
      </c>
      <c r="D14" s="27">
        <v>33032.33</v>
      </c>
      <c r="E14" s="26"/>
    </row>
    <row r="15" spans="1:5">
      <c r="A15" s="37">
        <v>3222</v>
      </c>
      <c r="B15" s="38" t="s">
        <v>42</v>
      </c>
      <c r="C15" s="27">
        <v>5769</v>
      </c>
      <c r="D15" s="27">
        <v>1788.57</v>
      </c>
      <c r="E15" s="26"/>
    </row>
    <row r="16" spans="1:5">
      <c r="A16" s="37">
        <v>3223</v>
      </c>
      <c r="B16" s="38" t="s">
        <v>43</v>
      </c>
      <c r="C16" s="27">
        <v>800000</v>
      </c>
      <c r="D16" s="27">
        <v>335547.19</v>
      </c>
      <c r="E16" s="26"/>
    </row>
    <row r="17" spans="1:5" ht="15" customHeight="1">
      <c r="A17" s="37">
        <v>3224</v>
      </c>
      <c r="B17" s="40" t="s">
        <v>44</v>
      </c>
      <c r="C17" s="27">
        <v>50000</v>
      </c>
      <c r="D17" s="27">
        <v>78194.31</v>
      </c>
      <c r="E17" s="26"/>
    </row>
    <row r="18" spans="1:5">
      <c r="A18" s="37">
        <v>3225</v>
      </c>
      <c r="B18" s="38" t="s">
        <v>144</v>
      </c>
      <c r="C18" s="27">
        <v>38462</v>
      </c>
      <c r="D18" s="27">
        <v>18970.98</v>
      </c>
      <c r="E18" s="26"/>
    </row>
    <row r="19" spans="1:5">
      <c r="A19" s="37">
        <v>3231</v>
      </c>
      <c r="B19" s="38" t="s">
        <v>46</v>
      </c>
      <c r="C19" s="27">
        <v>192308</v>
      </c>
      <c r="D19" s="27">
        <v>50327.15</v>
      </c>
      <c r="E19" s="26"/>
    </row>
    <row r="20" spans="1:5">
      <c r="A20" s="37">
        <v>3232</v>
      </c>
      <c r="B20" s="38" t="s">
        <v>47</v>
      </c>
      <c r="C20" s="27">
        <v>153846</v>
      </c>
      <c r="D20" s="27">
        <v>22853.13</v>
      </c>
      <c r="E20" s="26"/>
    </row>
    <row r="21" spans="1:5">
      <c r="A21" s="37">
        <v>3233</v>
      </c>
      <c r="B21" s="38" t="s">
        <v>48</v>
      </c>
      <c r="C21" s="27">
        <v>76923</v>
      </c>
      <c r="D21" s="27">
        <v>34635.03</v>
      </c>
      <c r="E21" s="26"/>
    </row>
    <row r="22" spans="1:5">
      <c r="A22" s="37">
        <v>3234</v>
      </c>
      <c r="B22" s="38" t="s">
        <v>49</v>
      </c>
      <c r="C22" s="27">
        <v>204808</v>
      </c>
      <c r="D22" s="27">
        <v>112080.47</v>
      </c>
      <c r="E22" s="26"/>
    </row>
    <row r="23" spans="1:5">
      <c r="A23" s="37">
        <v>3235</v>
      </c>
      <c r="B23" s="38" t="s">
        <v>50</v>
      </c>
      <c r="C23" s="27">
        <v>48077</v>
      </c>
      <c r="D23" s="27">
        <v>58439.3</v>
      </c>
      <c r="E23" s="26"/>
    </row>
    <row r="24" spans="1:5">
      <c r="A24" s="37">
        <v>3236</v>
      </c>
      <c r="B24" s="38" t="s">
        <v>36</v>
      </c>
      <c r="C24" s="27">
        <v>102000</v>
      </c>
      <c r="D24" s="27">
        <v>70850</v>
      </c>
      <c r="E24" s="26"/>
    </row>
    <row r="25" spans="1:5">
      <c r="A25" s="37">
        <v>3237</v>
      </c>
      <c r="B25" s="38" t="s">
        <v>51</v>
      </c>
      <c r="C25" s="27">
        <v>336657</v>
      </c>
      <c r="D25" s="27">
        <v>426264.89</v>
      </c>
      <c r="E25" s="26"/>
    </row>
    <row r="26" spans="1:5">
      <c r="A26" s="37">
        <v>3238</v>
      </c>
      <c r="B26" s="38" t="s">
        <v>52</v>
      </c>
      <c r="C26" s="27">
        <v>86538</v>
      </c>
      <c r="D26" s="27">
        <v>44689.4</v>
      </c>
      <c r="E26" s="26"/>
    </row>
    <row r="27" spans="1:5">
      <c r="A27" s="37">
        <v>3239</v>
      </c>
      <c r="B27" s="38" t="s">
        <v>53</v>
      </c>
      <c r="C27" s="27">
        <v>25000</v>
      </c>
      <c r="D27" s="27">
        <v>113440.23</v>
      </c>
      <c r="E27" s="26"/>
    </row>
    <row r="28" spans="1:5">
      <c r="A28" s="37">
        <v>3241</v>
      </c>
      <c r="B28" s="38" t="s">
        <v>73</v>
      </c>
      <c r="C28" s="27">
        <v>115385</v>
      </c>
      <c r="D28" s="27">
        <v>58767.48</v>
      </c>
      <c r="E28" s="26"/>
    </row>
    <row r="29" spans="1:5">
      <c r="A29" s="37">
        <v>3292</v>
      </c>
      <c r="B29" s="38" t="s">
        <v>54</v>
      </c>
      <c r="C29" s="27"/>
      <c r="D29" s="27"/>
      <c r="E29" s="26"/>
    </row>
    <row r="30" spans="1:5">
      <c r="A30" s="37">
        <v>3293</v>
      </c>
      <c r="B30" s="38" t="s">
        <v>55</v>
      </c>
      <c r="C30" s="27">
        <v>48077</v>
      </c>
      <c r="D30" s="27">
        <v>11867.25</v>
      </c>
      <c r="E30" s="26"/>
    </row>
    <row r="31" spans="1:5">
      <c r="A31" s="37">
        <v>3294</v>
      </c>
      <c r="B31" s="38" t="s">
        <v>56</v>
      </c>
      <c r="C31" s="27">
        <v>10096</v>
      </c>
      <c r="D31" s="27">
        <v>4983.57</v>
      </c>
      <c r="E31" s="26"/>
    </row>
    <row r="32" spans="1:5">
      <c r="A32" s="37">
        <v>3295</v>
      </c>
      <c r="B32" s="38" t="s">
        <v>37</v>
      </c>
      <c r="C32" s="27">
        <v>35188</v>
      </c>
      <c r="D32" s="27">
        <v>97546.83</v>
      </c>
      <c r="E32" s="26"/>
    </row>
    <row r="33" spans="1:5" s="66" customFormat="1">
      <c r="A33" s="37">
        <v>3299</v>
      </c>
      <c r="B33" s="38" t="s">
        <v>71</v>
      </c>
      <c r="C33" s="27">
        <v>7000</v>
      </c>
      <c r="D33" s="27">
        <v>7086.07</v>
      </c>
      <c r="E33" s="26"/>
    </row>
    <row r="34" spans="1:5">
      <c r="A34" s="35">
        <v>34</v>
      </c>
      <c r="B34" s="36" t="s">
        <v>118</v>
      </c>
      <c r="C34" s="6">
        <f>+C35+C36</f>
        <v>14423</v>
      </c>
      <c r="D34" s="6">
        <f>+D35+D36</f>
        <v>593.20000000000005</v>
      </c>
      <c r="E34" s="26"/>
    </row>
    <row r="35" spans="1:5">
      <c r="A35" s="37">
        <v>3431</v>
      </c>
      <c r="B35" s="38" t="s">
        <v>57</v>
      </c>
      <c r="C35" s="27">
        <v>14423</v>
      </c>
      <c r="D35" s="27">
        <v>593.20000000000005</v>
      </c>
      <c r="E35" s="26"/>
    </row>
    <row r="36" spans="1:5">
      <c r="A36" s="37">
        <v>3434</v>
      </c>
      <c r="B36" s="38" t="s">
        <v>145</v>
      </c>
      <c r="C36" s="27"/>
      <c r="D36" s="27"/>
      <c r="E36" s="26"/>
    </row>
    <row r="37" spans="1:5">
      <c r="A37" s="35">
        <v>36</v>
      </c>
      <c r="B37" s="36" t="s">
        <v>120</v>
      </c>
      <c r="C37" s="6">
        <f>+C38</f>
        <v>0</v>
      </c>
      <c r="D37" s="6">
        <f>+D38</f>
        <v>0</v>
      </c>
      <c r="E37" s="26"/>
    </row>
    <row r="38" spans="1:5">
      <c r="A38" s="37">
        <v>3691</v>
      </c>
      <c r="B38" s="38" t="s">
        <v>75</v>
      </c>
      <c r="C38" s="27"/>
      <c r="D38" s="27"/>
      <c r="E38" s="26"/>
    </row>
    <row r="39" spans="1:5">
      <c r="A39" s="35">
        <v>37</v>
      </c>
      <c r="B39" s="36" t="s">
        <v>146</v>
      </c>
      <c r="C39" s="6">
        <f>+C40</f>
        <v>0</v>
      </c>
      <c r="D39" s="6">
        <f>+D40</f>
        <v>0</v>
      </c>
      <c r="E39" s="26"/>
    </row>
    <row r="40" spans="1:5">
      <c r="A40" s="37">
        <v>3721</v>
      </c>
      <c r="B40" s="38" t="s">
        <v>146</v>
      </c>
      <c r="C40" s="27"/>
      <c r="D40" s="27"/>
      <c r="E40" s="26"/>
    </row>
    <row r="41" spans="1:5">
      <c r="A41" s="35">
        <v>4</v>
      </c>
      <c r="B41" s="36" t="s">
        <v>124</v>
      </c>
      <c r="C41" s="6">
        <f>+C42</f>
        <v>134206</v>
      </c>
      <c r="D41" s="6">
        <f>+D42</f>
        <v>304142.59000000003</v>
      </c>
      <c r="E41" s="26"/>
    </row>
    <row r="42" spans="1:5">
      <c r="A42" s="35">
        <v>42</v>
      </c>
      <c r="B42" s="36" t="s">
        <v>128</v>
      </c>
      <c r="C42" s="6">
        <f>+C43+C44+C45+C46+C47</f>
        <v>134206</v>
      </c>
      <c r="D42" s="6">
        <f>+D43+D44+D45+D46+D47</f>
        <v>304142.59000000003</v>
      </c>
      <c r="E42" s="26"/>
    </row>
    <row r="43" spans="1:5">
      <c r="A43" s="37">
        <v>4221</v>
      </c>
      <c r="B43" s="38" t="s">
        <v>62</v>
      </c>
      <c r="C43" s="27">
        <v>38462</v>
      </c>
      <c r="D43" s="27">
        <v>275876.03000000003</v>
      </c>
      <c r="E43" s="26"/>
    </row>
    <row r="44" spans="1:5">
      <c r="A44" s="37">
        <v>4223</v>
      </c>
      <c r="B44" s="38" t="s">
        <v>63</v>
      </c>
      <c r="C44" s="27"/>
      <c r="D44" s="27"/>
      <c r="E44" s="26"/>
    </row>
    <row r="45" spans="1:5">
      <c r="A45" s="37">
        <v>4241</v>
      </c>
      <c r="B45" s="38" t="s">
        <v>79</v>
      </c>
      <c r="C45" s="27">
        <v>95744</v>
      </c>
      <c r="D45" s="27">
        <v>28266.560000000001</v>
      </c>
      <c r="E45" s="26"/>
    </row>
    <row r="46" spans="1:5">
      <c r="A46" s="37">
        <v>4226</v>
      </c>
      <c r="B46" s="38" t="s">
        <v>139</v>
      </c>
      <c r="C46" s="27"/>
      <c r="D46" s="27"/>
      <c r="E46" s="26"/>
    </row>
    <row r="47" spans="1:5">
      <c r="A47" s="37">
        <v>4262</v>
      </c>
      <c r="B47" s="38" t="s">
        <v>149</v>
      </c>
      <c r="C47" s="27"/>
      <c r="D47" s="27"/>
      <c r="E47" s="26"/>
    </row>
    <row r="48" spans="1:5">
      <c r="A48" s="9"/>
      <c r="B48" s="9" t="s">
        <v>151</v>
      </c>
      <c r="C48" s="33">
        <f>+C49+C72</f>
        <v>300662.08999999997</v>
      </c>
      <c r="D48" s="33">
        <f>+D49+D72</f>
        <v>310133.78999999998</v>
      </c>
      <c r="E48" s="26"/>
    </row>
    <row r="49" spans="1:5">
      <c r="A49" s="35">
        <v>3</v>
      </c>
      <c r="B49" s="36" t="s">
        <v>109</v>
      </c>
      <c r="C49" s="6">
        <f>+C50+C54+C67+C70</f>
        <v>215039.09</v>
      </c>
      <c r="D49" s="6">
        <f>+D50+D54+D67+D70</f>
        <v>232383.86</v>
      </c>
      <c r="E49" s="26"/>
    </row>
    <row r="50" spans="1:5">
      <c r="A50" s="35">
        <v>31</v>
      </c>
      <c r="B50" s="36" t="s">
        <v>110</v>
      </c>
      <c r="C50" s="6">
        <f>+C51+C52+C53</f>
        <v>57641</v>
      </c>
      <c r="D50" s="6">
        <f>+D51+D52+D53</f>
        <v>52621.55</v>
      </c>
      <c r="E50" s="26"/>
    </row>
    <row r="51" spans="1:5">
      <c r="A51" s="37">
        <v>3111</v>
      </c>
      <c r="B51" s="38" t="s">
        <v>112</v>
      </c>
      <c r="C51" s="27">
        <v>57641</v>
      </c>
      <c r="D51" s="27">
        <v>52621.55</v>
      </c>
      <c r="E51" s="26"/>
    </row>
    <row r="52" spans="1:5">
      <c r="A52" s="37">
        <v>3121</v>
      </c>
      <c r="B52" s="38" t="s">
        <v>33</v>
      </c>
      <c r="C52" s="27">
        <v>0</v>
      </c>
      <c r="D52" s="27">
        <v>0</v>
      </c>
      <c r="E52" s="26"/>
    </row>
    <row r="53" spans="1:5">
      <c r="A53" s="37">
        <v>3132</v>
      </c>
      <c r="B53" s="38" t="s">
        <v>34</v>
      </c>
      <c r="C53" s="27"/>
      <c r="D53" s="27"/>
      <c r="E53" s="26"/>
    </row>
    <row r="54" spans="1:5">
      <c r="A54" s="35">
        <v>32</v>
      </c>
      <c r="B54" s="36" t="s">
        <v>114</v>
      </c>
      <c r="C54" s="6">
        <f>+C55+C56+C57+C58+C59+C60+C61+C62+C63+C64+C65+C66</f>
        <v>127658</v>
      </c>
      <c r="D54" s="6">
        <f>+D55+D56+D57+D58+D59+D60+D61+D62+D63+D64+D65+D66</f>
        <v>149075.63</v>
      </c>
      <c r="E54" s="26"/>
    </row>
    <row r="55" spans="1:5">
      <c r="A55" s="37">
        <v>3211</v>
      </c>
      <c r="B55" s="38" t="s">
        <v>39</v>
      </c>
      <c r="C55" s="27">
        <v>5151</v>
      </c>
      <c r="D55" s="27">
        <v>6995.3</v>
      </c>
      <c r="E55" s="26"/>
    </row>
    <row r="56" spans="1:5" s="66" customFormat="1">
      <c r="A56" s="37">
        <v>3212</v>
      </c>
      <c r="B56" s="40" t="s">
        <v>35</v>
      </c>
      <c r="C56" s="27"/>
      <c r="D56" s="27">
        <v>1014.53</v>
      </c>
      <c r="E56" s="26"/>
    </row>
    <row r="57" spans="1:5">
      <c r="A57" s="37">
        <v>3221</v>
      </c>
      <c r="B57" s="38" t="s">
        <v>41</v>
      </c>
      <c r="C57" s="27"/>
      <c r="D57" s="27"/>
      <c r="E57" s="26"/>
    </row>
    <row r="58" spans="1:5" s="66" customFormat="1" ht="30">
      <c r="A58" s="37">
        <v>3224</v>
      </c>
      <c r="B58" s="40" t="s">
        <v>44</v>
      </c>
      <c r="C58" s="27"/>
      <c r="D58" s="27">
        <v>721.31</v>
      </c>
      <c r="E58" s="26"/>
    </row>
    <row r="59" spans="1:5" s="66" customFormat="1">
      <c r="A59" s="37">
        <v>3225</v>
      </c>
      <c r="B59" s="38" t="s">
        <v>144</v>
      </c>
      <c r="C59" s="27"/>
      <c r="D59" s="27">
        <v>2824.68</v>
      </c>
      <c r="E59" s="26"/>
    </row>
    <row r="60" spans="1:5" s="66" customFormat="1">
      <c r="A60" s="37">
        <v>3231</v>
      </c>
      <c r="B60" s="38" t="s">
        <v>46</v>
      </c>
      <c r="C60" s="27"/>
      <c r="D60" s="27">
        <v>5240</v>
      </c>
      <c r="E60" s="26"/>
    </row>
    <row r="61" spans="1:5" s="66" customFormat="1">
      <c r="A61" s="37">
        <v>3235</v>
      </c>
      <c r="B61" s="38" t="s">
        <v>50</v>
      </c>
      <c r="C61" s="27"/>
      <c r="D61" s="27">
        <v>1815</v>
      </c>
      <c r="E61" s="26"/>
    </row>
    <row r="62" spans="1:5">
      <c r="A62" s="37">
        <v>3237</v>
      </c>
      <c r="B62" s="38" t="s">
        <v>51</v>
      </c>
      <c r="C62" s="27">
        <v>122507</v>
      </c>
      <c r="D62" s="27">
        <v>128336.97</v>
      </c>
      <c r="E62" s="26"/>
    </row>
    <row r="63" spans="1:5">
      <c r="A63" s="37">
        <v>3238</v>
      </c>
      <c r="B63" s="38" t="s">
        <v>52</v>
      </c>
      <c r="C63" s="27"/>
      <c r="D63" s="27">
        <v>498.09</v>
      </c>
      <c r="E63" s="26"/>
    </row>
    <row r="64" spans="1:5">
      <c r="A64" s="37">
        <v>3239</v>
      </c>
      <c r="B64" s="38" t="s">
        <v>53</v>
      </c>
      <c r="C64" s="27"/>
      <c r="D64" s="27"/>
      <c r="E64" s="26"/>
    </row>
    <row r="65" spans="1:5">
      <c r="A65" s="37">
        <v>3241</v>
      </c>
      <c r="B65" s="38" t="s">
        <v>73</v>
      </c>
      <c r="C65" s="27"/>
      <c r="D65" s="27">
        <v>936.75</v>
      </c>
      <c r="E65" s="26"/>
    </row>
    <row r="66" spans="1:5">
      <c r="A66" s="37">
        <v>3293</v>
      </c>
      <c r="B66" s="38" t="s">
        <v>55</v>
      </c>
      <c r="C66" s="27"/>
      <c r="D66" s="27">
        <v>693</v>
      </c>
      <c r="E66" s="26"/>
    </row>
    <row r="67" spans="1:5">
      <c r="A67" s="35">
        <v>34</v>
      </c>
      <c r="B67" s="36" t="s">
        <v>118</v>
      </c>
      <c r="C67" s="6">
        <f>+C68+C69</f>
        <v>0</v>
      </c>
      <c r="D67" s="6">
        <f>+D68+D69</f>
        <v>93</v>
      </c>
      <c r="E67" s="26"/>
    </row>
    <row r="68" spans="1:5">
      <c r="A68" s="37">
        <v>3431</v>
      </c>
      <c r="B68" s="38" t="s">
        <v>57</v>
      </c>
      <c r="C68" s="27"/>
      <c r="D68" s="27">
        <v>93</v>
      </c>
      <c r="E68" s="26"/>
    </row>
    <row r="69" spans="1:5" ht="30">
      <c r="A69" s="37">
        <v>3432</v>
      </c>
      <c r="B69" s="40" t="s">
        <v>58</v>
      </c>
      <c r="C69" s="27"/>
      <c r="D69" s="27"/>
      <c r="E69" s="26"/>
    </row>
    <row r="70" spans="1:5">
      <c r="A70" s="35">
        <v>36</v>
      </c>
      <c r="B70" s="36" t="s">
        <v>120</v>
      </c>
      <c r="C70" s="6">
        <f>+C71</f>
        <v>29740.09</v>
      </c>
      <c r="D70" s="6">
        <f>+D71</f>
        <v>30593.68</v>
      </c>
      <c r="E70" s="26"/>
    </row>
    <row r="71" spans="1:5">
      <c r="A71" s="37">
        <v>3691</v>
      </c>
      <c r="B71" s="38" t="s">
        <v>75</v>
      </c>
      <c r="C71" s="27">
        <v>29740.09</v>
      </c>
      <c r="D71" s="27">
        <f>9970.49+20623.19</f>
        <v>30593.68</v>
      </c>
      <c r="E71" s="26"/>
    </row>
    <row r="72" spans="1:5">
      <c r="A72" s="35">
        <v>4</v>
      </c>
      <c r="B72" s="36" t="s">
        <v>124</v>
      </c>
      <c r="C72" s="6">
        <f>+C73</f>
        <v>85623</v>
      </c>
      <c r="D72" s="6">
        <f>+D73</f>
        <v>77749.930000000008</v>
      </c>
      <c r="E72" s="26"/>
    </row>
    <row r="73" spans="1:5">
      <c r="A73" s="35">
        <v>42</v>
      </c>
      <c r="B73" s="36" t="s">
        <v>128</v>
      </c>
      <c r="C73" s="6">
        <f>+C74+C75+C76+C77+C78+C79</f>
        <v>85623</v>
      </c>
      <c r="D73" s="6">
        <f>+D74+D75+D76+D77+D78+D79</f>
        <v>77749.930000000008</v>
      </c>
      <c r="E73" s="26"/>
    </row>
    <row r="74" spans="1:5">
      <c r="A74" s="37">
        <v>4221</v>
      </c>
      <c r="B74" s="38" t="s">
        <v>62</v>
      </c>
      <c r="C74" s="27">
        <v>77359</v>
      </c>
      <c r="D74" s="27">
        <v>73472.42</v>
      </c>
      <c r="E74" s="26"/>
    </row>
    <row r="75" spans="1:5">
      <c r="A75" s="37">
        <v>4222</v>
      </c>
      <c r="B75" s="28" t="s">
        <v>77</v>
      </c>
      <c r="C75" s="27"/>
      <c r="D75" s="27"/>
      <c r="E75" s="26"/>
    </row>
    <row r="76" spans="1:5">
      <c r="A76" s="41">
        <v>4225</v>
      </c>
      <c r="B76" t="s">
        <v>130</v>
      </c>
      <c r="C76" s="27"/>
      <c r="D76" s="27"/>
      <c r="E76" s="26"/>
    </row>
    <row r="77" spans="1:5" s="66" customFormat="1">
      <c r="A77" s="41">
        <v>4227</v>
      </c>
      <c r="B77" s="66" t="s">
        <v>78</v>
      </c>
      <c r="C77" s="27">
        <v>8264</v>
      </c>
      <c r="D77" s="27">
        <v>1229.07</v>
      </c>
      <c r="E77" s="26"/>
    </row>
    <row r="78" spans="1:5" s="66" customFormat="1">
      <c r="A78" s="37">
        <v>4241</v>
      </c>
      <c r="B78" s="38" t="s">
        <v>79</v>
      </c>
      <c r="C78" s="27"/>
      <c r="D78" s="27"/>
      <c r="E78" s="26"/>
    </row>
    <row r="79" spans="1:5">
      <c r="A79" s="37">
        <v>4262</v>
      </c>
      <c r="B79" s="38" t="s">
        <v>149</v>
      </c>
      <c r="C79" s="27"/>
      <c r="D79" s="27">
        <v>3048.44</v>
      </c>
      <c r="E79" s="26"/>
    </row>
    <row r="80" spans="1:5">
      <c r="A80" s="9"/>
      <c r="B80" s="9" t="s">
        <v>12</v>
      </c>
      <c r="C80" s="33">
        <f>+C81+C110</f>
        <v>1097006</v>
      </c>
      <c r="D80" s="33">
        <f>+D81+D110</f>
        <v>1977188.4600000002</v>
      </c>
      <c r="E80" s="33"/>
    </row>
    <row r="81" spans="1:5">
      <c r="A81" s="35">
        <v>3</v>
      </c>
      <c r="B81" s="36" t="s">
        <v>109</v>
      </c>
      <c r="C81" s="6">
        <f>+C82+C86+C105+C108</f>
        <v>1056803</v>
      </c>
      <c r="D81" s="6">
        <f>+D82+D86+D105+D108+D110</f>
        <v>1946109.7100000002</v>
      </c>
      <c r="E81" s="26"/>
    </row>
    <row r="82" spans="1:5">
      <c r="A82" s="35">
        <v>31</v>
      </c>
      <c r="B82" s="36" t="s">
        <v>110</v>
      </c>
      <c r="C82" s="6">
        <f>+C83+C84+C85</f>
        <v>900000</v>
      </c>
      <c r="D82" s="6">
        <f>+D83+D84+D85</f>
        <v>802675.02</v>
      </c>
      <c r="E82" s="26"/>
    </row>
    <row r="83" spans="1:5">
      <c r="A83" s="37">
        <v>3111</v>
      </c>
      <c r="B83" s="38" t="s">
        <v>112</v>
      </c>
      <c r="C83" s="27">
        <v>772532</v>
      </c>
      <c r="D83" s="27">
        <v>744807.18</v>
      </c>
      <c r="E83" s="26"/>
    </row>
    <row r="84" spans="1:5">
      <c r="A84" s="37">
        <v>3121</v>
      </c>
      <c r="B84" s="38" t="s">
        <v>33</v>
      </c>
      <c r="C84" s="27">
        <v>0</v>
      </c>
      <c r="D84" s="27">
        <v>42470</v>
      </c>
      <c r="E84" s="26"/>
    </row>
    <row r="85" spans="1:5">
      <c r="A85" s="37">
        <v>3132</v>
      </c>
      <c r="B85" s="38" t="s">
        <v>34</v>
      </c>
      <c r="C85" s="27">
        <v>127468</v>
      </c>
      <c r="D85" s="27">
        <v>15397.84</v>
      </c>
      <c r="E85" s="26"/>
    </row>
    <row r="86" spans="1:5">
      <c r="A86" s="35">
        <v>32</v>
      </c>
      <c r="B86" s="36" t="s">
        <v>114</v>
      </c>
      <c r="C86" s="6">
        <f>+C87+C88+C89+C90+C91+C92+C93+C94+C95+C96+C97+C98+C99+C100+C101+C102+C103+C104</f>
        <v>108775</v>
      </c>
      <c r="D86" s="6">
        <f>+D87+D88+D89+D90+D91+D92+D93+D94+D95+D96+D97+D98+D99+D100+D101+D102+D103+D104</f>
        <v>1077343.7300000002</v>
      </c>
      <c r="E86" s="26"/>
    </row>
    <row r="87" spans="1:5">
      <c r="A87" s="37">
        <v>3211</v>
      </c>
      <c r="B87" s="38" t="s">
        <v>39</v>
      </c>
      <c r="C87" s="27">
        <v>21296</v>
      </c>
      <c r="D87" s="27">
        <v>66023.55</v>
      </c>
      <c r="E87" s="26"/>
    </row>
    <row r="88" spans="1:5" s="66" customFormat="1">
      <c r="A88" s="37">
        <v>3212</v>
      </c>
      <c r="B88" s="40" t="s">
        <v>35</v>
      </c>
      <c r="C88" s="27"/>
      <c r="D88" s="27">
        <v>4482.8999999999996</v>
      </c>
      <c r="E88" s="26"/>
    </row>
    <row r="89" spans="1:5" s="66" customFormat="1">
      <c r="A89" s="37">
        <v>3213</v>
      </c>
      <c r="B89" s="38" t="s">
        <v>40</v>
      </c>
      <c r="C89" s="27"/>
      <c r="D89" s="27">
        <v>15806.02</v>
      </c>
      <c r="E89" s="26"/>
    </row>
    <row r="90" spans="1:5">
      <c r="A90" s="37">
        <v>3221</v>
      </c>
      <c r="B90" s="38" t="s">
        <v>41</v>
      </c>
      <c r="C90" s="27">
        <v>35296</v>
      </c>
      <c r="D90" s="27">
        <v>34558.19</v>
      </c>
      <c r="E90" s="26"/>
    </row>
    <row r="91" spans="1:5" s="66" customFormat="1">
      <c r="A91" s="37">
        <v>3222</v>
      </c>
      <c r="B91" s="38" t="s">
        <v>42</v>
      </c>
      <c r="C91" s="27"/>
      <c r="D91" s="27">
        <v>713.95</v>
      </c>
      <c r="E91" s="26"/>
    </row>
    <row r="92" spans="1:5" s="66" customFormat="1">
      <c r="A92" s="37">
        <v>3223</v>
      </c>
      <c r="B92" s="38" t="s">
        <v>43</v>
      </c>
      <c r="C92" s="27"/>
      <c r="D92" s="27">
        <v>393103.2</v>
      </c>
      <c r="E92" s="26"/>
    </row>
    <row r="93" spans="1:5" s="66" customFormat="1" ht="30">
      <c r="A93" s="37">
        <v>3224</v>
      </c>
      <c r="B93" s="40" t="s">
        <v>44</v>
      </c>
      <c r="C93" s="27"/>
      <c r="D93" s="27">
        <v>1270.8</v>
      </c>
      <c r="E93" s="26"/>
    </row>
    <row r="94" spans="1:5" s="66" customFormat="1">
      <c r="A94" s="37">
        <v>3225</v>
      </c>
      <c r="B94" s="38" t="s">
        <v>144</v>
      </c>
      <c r="C94" s="27"/>
      <c r="D94" s="27">
        <v>9658.36</v>
      </c>
      <c r="E94" s="26"/>
    </row>
    <row r="95" spans="1:5" s="66" customFormat="1">
      <c r="A95" s="37">
        <v>3231</v>
      </c>
      <c r="B95" s="38" t="s">
        <v>46</v>
      </c>
      <c r="C95" s="27"/>
      <c r="D95" s="27">
        <v>33553.89</v>
      </c>
      <c r="E95" s="26"/>
    </row>
    <row r="96" spans="1:5" s="66" customFormat="1">
      <c r="A96" s="37">
        <v>3233</v>
      </c>
      <c r="B96" s="38" t="s">
        <v>48</v>
      </c>
      <c r="C96" s="27"/>
      <c r="D96" s="27">
        <v>19024.87</v>
      </c>
      <c r="E96" s="26"/>
    </row>
    <row r="97" spans="1:5" s="66" customFormat="1">
      <c r="A97" s="37">
        <v>3234</v>
      </c>
      <c r="B97" s="38" t="s">
        <v>49</v>
      </c>
      <c r="C97" s="27"/>
      <c r="D97" s="27">
        <v>19255.61</v>
      </c>
      <c r="E97" s="26"/>
    </row>
    <row r="98" spans="1:5">
      <c r="A98" s="37">
        <v>3237</v>
      </c>
      <c r="B98" s="38" t="s">
        <v>51</v>
      </c>
      <c r="C98" s="27"/>
      <c r="D98" s="27">
        <v>383338.99</v>
      </c>
      <c r="E98" s="26"/>
    </row>
    <row r="99" spans="1:5" s="66" customFormat="1">
      <c r="A99" s="37">
        <v>3238</v>
      </c>
      <c r="B99" s="38" t="s">
        <v>52</v>
      </c>
      <c r="C99" s="27"/>
      <c r="D99" s="27">
        <v>13147.43</v>
      </c>
      <c r="E99" s="26"/>
    </row>
    <row r="100" spans="1:5" s="66" customFormat="1">
      <c r="A100" s="37">
        <v>3239</v>
      </c>
      <c r="B100" s="38" t="s">
        <v>53</v>
      </c>
      <c r="C100" s="27">
        <v>25183</v>
      </c>
      <c r="D100" s="27">
        <v>27104.99</v>
      </c>
      <c r="E100" s="26"/>
    </row>
    <row r="101" spans="1:5">
      <c r="A101" s="37">
        <v>3241</v>
      </c>
      <c r="B101" s="38" t="s">
        <v>73</v>
      </c>
      <c r="C101" s="27">
        <v>27000</v>
      </c>
      <c r="D101" s="27">
        <v>24009.18</v>
      </c>
      <c r="E101" s="26"/>
    </row>
    <row r="102" spans="1:5">
      <c r="A102" s="37">
        <v>3293</v>
      </c>
      <c r="B102" s="38" t="s">
        <v>55</v>
      </c>
      <c r="C102" s="27"/>
      <c r="D102" s="27">
        <v>29894.37</v>
      </c>
      <c r="E102" s="26"/>
    </row>
    <row r="103" spans="1:5" s="66" customFormat="1">
      <c r="A103" s="37">
        <v>3294</v>
      </c>
      <c r="B103" s="38" t="s">
        <v>56</v>
      </c>
      <c r="C103" s="27"/>
      <c r="D103" s="27">
        <v>462.87</v>
      </c>
      <c r="E103" s="26"/>
    </row>
    <row r="104" spans="1:5" s="66" customFormat="1">
      <c r="A104" s="37">
        <v>3295</v>
      </c>
      <c r="B104" s="38" t="s">
        <v>37</v>
      </c>
      <c r="C104" s="27"/>
      <c r="D104" s="27">
        <v>1934.56</v>
      </c>
      <c r="E104" s="26"/>
    </row>
    <row r="105" spans="1:5">
      <c r="A105" s="35">
        <v>34</v>
      </c>
      <c r="B105" s="36" t="s">
        <v>118</v>
      </c>
      <c r="C105" s="6">
        <f>+C106+C107</f>
        <v>0</v>
      </c>
      <c r="D105" s="6">
        <f>+D106+D107</f>
        <v>5387.21</v>
      </c>
      <c r="E105" s="26"/>
    </row>
    <row r="106" spans="1:5">
      <c r="A106" s="37">
        <v>3431</v>
      </c>
      <c r="B106" s="38" t="s">
        <v>57</v>
      </c>
      <c r="C106" s="27"/>
      <c r="D106" s="27">
        <v>5387.21</v>
      </c>
      <c r="E106" s="26"/>
    </row>
    <row r="107" spans="1:5" ht="30">
      <c r="A107" s="37">
        <v>3432</v>
      </c>
      <c r="B107" s="40" t="s">
        <v>58</v>
      </c>
      <c r="C107" s="27"/>
      <c r="D107" s="27"/>
      <c r="E107" s="26"/>
    </row>
    <row r="108" spans="1:5" ht="14.25" customHeight="1">
      <c r="A108" s="35">
        <v>36</v>
      </c>
      <c r="B108" s="36" t="s">
        <v>120</v>
      </c>
      <c r="C108" s="6">
        <v>48028</v>
      </c>
      <c r="D108" s="6">
        <v>29625</v>
      </c>
      <c r="E108" s="26"/>
    </row>
    <row r="109" spans="1:5">
      <c r="A109" s="37">
        <v>3691</v>
      </c>
      <c r="B109" s="38" t="s">
        <v>75</v>
      </c>
      <c r="C109" s="27">
        <v>48028</v>
      </c>
      <c r="D109" s="27">
        <v>29624.53</v>
      </c>
      <c r="E109" s="26"/>
    </row>
    <row r="110" spans="1:5">
      <c r="A110" s="35">
        <v>4</v>
      </c>
      <c r="B110" s="36" t="s">
        <v>124</v>
      </c>
      <c r="C110" s="6">
        <f>+C111</f>
        <v>40203</v>
      </c>
      <c r="D110" s="6">
        <f>+D111</f>
        <v>31078.75</v>
      </c>
      <c r="E110" s="26"/>
    </row>
    <row r="111" spans="1:5">
      <c r="A111" s="35">
        <v>42</v>
      </c>
      <c r="B111" s="36" t="s">
        <v>128</v>
      </c>
      <c r="C111" s="6">
        <f>+C112+C113+C114+C115</f>
        <v>40203</v>
      </c>
      <c r="D111" s="6">
        <f>+D112+D113+D114+D115</f>
        <v>31078.75</v>
      </c>
      <c r="E111" s="26"/>
    </row>
    <row r="112" spans="1:5" s="66" customFormat="1">
      <c r="A112" s="37">
        <v>4123</v>
      </c>
      <c r="B112" s="38" t="s">
        <v>61</v>
      </c>
      <c r="C112" s="27">
        <v>18978</v>
      </c>
      <c r="D112" s="27">
        <v>18978</v>
      </c>
      <c r="E112" s="26"/>
    </row>
    <row r="113" spans="1:5">
      <c r="A113" s="37">
        <v>4221</v>
      </c>
      <c r="B113" s="38" t="s">
        <v>62</v>
      </c>
      <c r="C113" s="27">
        <v>21225</v>
      </c>
      <c r="D113" s="27"/>
      <c r="E113" s="26"/>
    </row>
    <row r="114" spans="1:5">
      <c r="A114" s="37">
        <v>4222</v>
      </c>
      <c r="B114" s="28" t="s">
        <v>77</v>
      </c>
      <c r="C114" s="27"/>
      <c r="D114" s="27"/>
      <c r="E114" s="26"/>
    </row>
    <row r="115" spans="1:5">
      <c r="A115" s="37">
        <v>4241</v>
      </c>
      <c r="B115" s="38" t="s">
        <v>79</v>
      </c>
      <c r="C115" s="27"/>
      <c r="D115" s="27">
        <v>12100.75</v>
      </c>
      <c r="E115" s="26"/>
    </row>
    <row r="116" spans="1:5" ht="17.25" customHeight="1">
      <c r="A116" s="9"/>
      <c r="B116" s="9" t="s">
        <v>17</v>
      </c>
      <c r="C116" s="33">
        <f>+C155+C117</f>
        <v>2524148</v>
      </c>
      <c r="D116" s="33">
        <f>+D155+D117</f>
        <v>4297769.9000000004</v>
      </c>
      <c r="E116" s="34"/>
    </row>
    <row r="117" spans="1:5">
      <c r="A117" s="35">
        <v>3</v>
      </c>
      <c r="B117" s="36" t="s">
        <v>109</v>
      </c>
      <c r="C117" s="6">
        <f>+C118+C122+C146+C151</f>
        <v>2215390</v>
      </c>
      <c r="D117" s="6">
        <f>+D118+D122+D146+D151</f>
        <v>3742647.8800000004</v>
      </c>
      <c r="E117" s="26"/>
    </row>
    <row r="118" spans="1:5">
      <c r="A118" s="35">
        <v>31</v>
      </c>
      <c r="B118" s="36" t="s">
        <v>110</v>
      </c>
      <c r="C118" s="6">
        <f>+C119+C120+C121</f>
        <v>570000</v>
      </c>
      <c r="D118" s="6">
        <f>+D119+D120+D121</f>
        <v>678796.7300000001</v>
      </c>
      <c r="E118" s="26"/>
    </row>
    <row r="119" spans="1:5">
      <c r="A119" s="37">
        <v>3111</v>
      </c>
      <c r="B119" s="38" t="s">
        <v>112</v>
      </c>
      <c r="C119" s="27">
        <v>472103</v>
      </c>
      <c r="D119" s="27">
        <v>536212.05000000005</v>
      </c>
      <c r="E119" s="26"/>
    </row>
    <row r="120" spans="1:5">
      <c r="A120" s="37">
        <v>3121</v>
      </c>
      <c r="B120" s="38" t="s">
        <v>33</v>
      </c>
      <c r="C120" s="27">
        <v>20000</v>
      </c>
      <c r="D120" s="27">
        <v>140058.75</v>
      </c>
      <c r="E120" s="26"/>
    </row>
    <row r="121" spans="1:5">
      <c r="A121" s="37">
        <v>3132</v>
      </c>
      <c r="B121" s="38" t="s">
        <v>34</v>
      </c>
      <c r="C121" s="27">
        <v>77897</v>
      </c>
      <c r="D121" s="27">
        <v>2525.9299999999998</v>
      </c>
      <c r="E121" s="26"/>
    </row>
    <row r="122" spans="1:5">
      <c r="A122" s="35">
        <v>32</v>
      </c>
      <c r="B122" s="36" t="s">
        <v>114</v>
      </c>
      <c r="C122" s="6">
        <f>+C123+C124+C125+C126+C127+C128+C129+C130+C131+C132+C133+C134+C135+C136+C137+C138+C139+C140+C141+C142+C143+C144+C145</f>
        <v>1590000</v>
      </c>
      <c r="D122" s="6">
        <f>+D123+D124+D125+D126+D127+D128+D129+D130+D131+D132+D133+D134+D135+D136+D137+D138+D139+D140+D141+D142+D143+D144+D145</f>
        <v>2953713.4000000004</v>
      </c>
      <c r="E122" s="26"/>
    </row>
    <row r="123" spans="1:5">
      <c r="A123" s="37">
        <v>3211</v>
      </c>
      <c r="B123" s="38" t="s">
        <v>39</v>
      </c>
      <c r="C123" s="27">
        <v>50000</v>
      </c>
      <c r="D123" s="27">
        <v>227573.23</v>
      </c>
      <c r="E123" s="26"/>
    </row>
    <row r="124" spans="1:5">
      <c r="A124" s="37">
        <v>3212</v>
      </c>
      <c r="B124" s="38" t="s">
        <v>35</v>
      </c>
      <c r="C124" s="27"/>
      <c r="D124" s="27">
        <v>5879.24</v>
      </c>
      <c r="E124" s="26"/>
    </row>
    <row r="125" spans="1:5">
      <c r="A125" s="37">
        <v>3213</v>
      </c>
      <c r="B125" s="38" t="s">
        <v>40</v>
      </c>
      <c r="C125" s="27">
        <v>40000</v>
      </c>
      <c r="D125" s="27">
        <v>192291.74</v>
      </c>
      <c r="E125" s="26"/>
    </row>
    <row r="126" spans="1:5">
      <c r="A126" s="37">
        <v>3221</v>
      </c>
      <c r="B126" s="38" t="s">
        <v>41</v>
      </c>
      <c r="C126" s="27">
        <v>70000</v>
      </c>
      <c r="D126" s="27">
        <v>156480.94</v>
      </c>
      <c r="E126" s="26"/>
    </row>
    <row r="127" spans="1:5">
      <c r="A127" s="37">
        <v>3222</v>
      </c>
      <c r="B127" s="38" t="s">
        <v>42</v>
      </c>
      <c r="C127" s="27">
        <v>10000</v>
      </c>
      <c r="D127" s="27">
        <v>16430.75</v>
      </c>
      <c r="E127" s="26"/>
    </row>
    <row r="128" spans="1:5">
      <c r="A128" s="37">
        <v>3223</v>
      </c>
      <c r="B128" s="38" t="s">
        <v>43</v>
      </c>
      <c r="C128" s="27">
        <v>600000</v>
      </c>
      <c r="D128" s="27">
        <v>679833.98</v>
      </c>
      <c r="E128" s="26"/>
    </row>
    <row r="129" spans="1:5" ht="15.75" customHeight="1">
      <c r="A129" s="37">
        <v>3224</v>
      </c>
      <c r="B129" s="40" t="s">
        <v>44</v>
      </c>
      <c r="C129" s="27">
        <v>30000</v>
      </c>
      <c r="D129" s="27"/>
      <c r="E129" s="26"/>
    </row>
    <row r="130" spans="1:5">
      <c r="A130" s="37">
        <v>3225</v>
      </c>
      <c r="B130" s="38" t="s">
        <v>147</v>
      </c>
      <c r="C130" s="27">
        <v>40000</v>
      </c>
      <c r="D130" s="27">
        <v>32754.05</v>
      </c>
      <c r="E130" s="26"/>
    </row>
    <row r="131" spans="1:5">
      <c r="A131" s="37">
        <v>3231</v>
      </c>
      <c r="B131" s="38" t="s">
        <v>46</v>
      </c>
      <c r="C131" s="27"/>
      <c r="D131" s="27">
        <v>113168.73</v>
      </c>
      <c r="E131" s="26"/>
    </row>
    <row r="132" spans="1:5">
      <c r="A132" s="37">
        <v>3232</v>
      </c>
      <c r="B132" s="38" t="s">
        <v>47</v>
      </c>
      <c r="C132" s="27">
        <v>100000</v>
      </c>
      <c r="D132" s="27">
        <v>6325</v>
      </c>
      <c r="E132" s="26"/>
    </row>
    <row r="133" spans="1:5" s="66" customFormat="1">
      <c r="A133" s="37">
        <v>3233</v>
      </c>
      <c r="B133" s="38" t="s">
        <v>48</v>
      </c>
      <c r="C133" s="27">
        <v>20000</v>
      </c>
      <c r="D133" s="27">
        <v>101816.21</v>
      </c>
      <c r="E133" s="26"/>
    </row>
    <row r="134" spans="1:5">
      <c r="A134" s="37">
        <v>3234</v>
      </c>
      <c r="B134" s="38" t="s">
        <v>49</v>
      </c>
      <c r="C134" s="27">
        <v>100000</v>
      </c>
      <c r="D134" s="27">
        <v>116515.04</v>
      </c>
      <c r="E134" s="26"/>
    </row>
    <row r="135" spans="1:5">
      <c r="A135" s="37">
        <v>3235</v>
      </c>
      <c r="B135" s="38" t="s">
        <v>50</v>
      </c>
      <c r="C135" s="27">
        <v>40000</v>
      </c>
      <c r="D135" s="27">
        <v>37263.160000000003</v>
      </c>
      <c r="E135" s="26"/>
    </row>
    <row r="136" spans="1:5">
      <c r="A136" s="37">
        <v>3236</v>
      </c>
      <c r="B136" s="38" t="s">
        <v>36</v>
      </c>
      <c r="C136" s="27"/>
      <c r="D136" s="27"/>
      <c r="E136" s="26"/>
    </row>
    <row r="137" spans="1:5">
      <c r="A137" s="37">
        <v>3237</v>
      </c>
      <c r="B137" s="38" t="s">
        <v>51</v>
      </c>
      <c r="C137" s="27">
        <v>300000</v>
      </c>
      <c r="D137" s="27">
        <v>831590.59</v>
      </c>
      <c r="E137" s="26"/>
    </row>
    <row r="138" spans="1:5">
      <c r="A138" s="37">
        <v>3238</v>
      </c>
      <c r="B138" s="38" t="s">
        <v>52</v>
      </c>
      <c r="C138" s="27">
        <v>40000</v>
      </c>
      <c r="D138" s="27">
        <v>71556.429999999993</v>
      </c>
      <c r="E138" s="26"/>
    </row>
    <row r="139" spans="1:5">
      <c r="A139" s="37">
        <v>3239</v>
      </c>
      <c r="B139" s="38" t="s">
        <v>53</v>
      </c>
      <c r="C139" s="27"/>
      <c r="D139" s="27">
        <v>200823.06</v>
      </c>
      <c r="E139" s="26"/>
    </row>
    <row r="140" spans="1:5">
      <c r="A140" s="37">
        <v>3241</v>
      </c>
      <c r="B140" s="38" t="s">
        <v>73</v>
      </c>
      <c r="C140" s="27">
        <v>80000</v>
      </c>
      <c r="D140" s="27">
        <v>60588.93</v>
      </c>
      <c r="E140" s="26"/>
    </row>
    <row r="141" spans="1:5">
      <c r="A141" s="43">
        <v>3292</v>
      </c>
      <c r="B141" s="44" t="s">
        <v>54</v>
      </c>
      <c r="C141" s="27">
        <v>40000</v>
      </c>
      <c r="D141" s="27">
        <v>55549.81</v>
      </c>
      <c r="E141" s="26"/>
    </row>
    <row r="142" spans="1:5">
      <c r="A142" s="37">
        <v>3293</v>
      </c>
      <c r="B142" s="38" t="s">
        <v>55</v>
      </c>
      <c r="C142" s="27">
        <v>30000</v>
      </c>
      <c r="D142" s="27">
        <v>42323.39</v>
      </c>
      <c r="E142" s="26"/>
    </row>
    <row r="143" spans="1:5">
      <c r="A143" s="37">
        <v>3294</v>
      </c>
      <c r="B143" s="38" t="s">
        <v>56</v>
      </c>
      <c r="C143" s="27"/>
      <c r="D143" s="27">
        <v>2949.12</v>
      </c>
      <c r="E143" s="26"/>
    </row>
    <row r="144" spans="1:5">
      <c r="A144" s="37">
        <v>3295</v>
      </c>
      <c r="B144" s="38" t="s">
        <v>37</v>
      </c>
      <c r="C144" s="27"/>
      <c r="D144" s="27">
        <v>2000</v>
      </c>
      <c r="E144" s="26"/>
    </row>
    <row r="145" spans="1:5">
      <c r="A145" s="37">
        <v>3299</v>
      </c>
      <c r="B145" s="38" t="s">
        <v>71</v>
      </c>
      <c r="C145" s="6"/>
      <c r="D145" s="27"/>
      <c r="E145" s="26"/>
    </row>
    <row r="146" spans="1:5">
      <c r="A146" s="35">
        <v>34</v>
      </c>
      <c r="B146" s="36" t="s">
        <v>118</v>
      </c>
      <c r="C146" s="6">
        <f>+C147</f>
        <v>5000</v>
      </c>
      <c r="D146" s="6">
        <f>+D147</f>
        <v>11011.49</v>
      </c>
      <c r="E146" s="26"/>
    </row>
    <row r="147" spans="1:5">
      <c r="A147" s="37">
        <v>3431</v>
      </c>
      <c r="B147" s="38" t="s">
        <v>57</v>
      </c>
      <c r="C147" s="27">
        <v>5000</v>
      </c>
      <c r="D147" s="27">
        <v>11011.49</v>
      </c>
      <c r="E147" s="26"/>
    </row>
    <row r="148" spans="1:5">
      <c r="A148" s="37">
        <v>3432</v>
      </c>
      <c r="B148" s="38" t="s">
        <v>58</v>
      </c>
      <c r="C148" s="27"/>
      <c r="D148" s="39"/>
      <c r="E148" s="26"/>
    </row>
    <row r="149" spans="1:5">
      <c r="A149" s="37">
        <v>3433</v>
      </c>
      <c r="B149" s="38" t="s">
        <v>59</v>
      </c>
      <c r="C149" s="27"/>
      <c r="D149" s="39"/>
      <c r="E149" s="26"/>
    </row>
    <row r="150" spans="1:5">
      <c r="A150" s="37">
        <v>3434</v>
      </c>
      <c r="B150" s="38" t="s">
        <v>145</v>
      </c>
      <c r="C150" s="27"/>
      <c r="D150" s="39"/>
      <c r="E150" s="26"/>
    </row>
    <row r="151" spans="1:5" s="29" customFormat="1">
      <c r="A151" s="35">
        <v>36</v>
      </c>
      <c r="B151" s="36" t="s">
        <v>120</v>
      </c>
      <c r="C151" s="6">
        <f>+C152</f>
        <v>50390</v>
      </c>
      <c r="D151" s="6">
        <f>+D152</f>
        <v>99126.26</v>
      </c>
      <c r="E151" s="26"/>
    </row>
    <row r="152" spans="1:5">
      <c r="A152" s="37">
        <v>3691</v>
      </c>
      <c r="B152" s="38" t="s">
        <v>75</v>
      </c>
      <c r="C152" s="27">
        <v>50390</v>
      </c>
      <c r="D152" s="27">
        <v>99126.26</v>
      </c>
      <c r="E152" s="26"/>
    </row>
    <row r="153" spans="1:5">
      <c r="A153" s="35">
        <v>38</v>
      </c>
      <c r="B153" s="36" t="s">
        <v>123</v>
      </c>
      <c r="C153" s="6"/>
      <c r="D153" s="6"/>
      <c r="E153" s="26"/>
    </row>
    <row r="154" spans="1:5" s="30" customFormat="1">
      <c r="A154" s="43">
        <v>3811</v>
      </c>
      <c r="B154" s="44" t="s">
        <v>76</v>
      </c>
      <c r="C154" s="27"/>
      <c r="D154" s="45"/>
      <c r="E154" s="26"/>
    </row>
    <row r="155" spans="1:5">
      <c r="A155" s="35">
        <v>4</v>
      </c>
      <c r="B155" s="36" t="s">
        <v>124</v>
      </c>
      <c r="C155" s="6">
        <f>+C156</f>
        <v>308758</v>
      </c>
      <c r="D155" s="6">
        <f>+D156</f>
        <v>555122.02</v>
      </c>
      <c r="E155" s="26"/>
    </row>
    <row r="156" spans="1:5">
      <c r="A156" s="35">
        <v>42</v>
      </c>
      <c r="B156" s="36" t="s">
        <v>128</v>
      </c>
      <c r="C156" s="6">
        <f>+C157+C158+C159+C160</f>
        <v>308758</v>
      </c>
      <c r="D156" s="6">
        <f>+D157+D158+D159+D160</f>
        <v>555122.02</v>
      </c>
      <c r="E156" s="26"/>
    </row>
    <row r="157" spans="1:5">
      <c r="A157" s="37">
        <v>4221</v>
      </c>
      <c r="B157" s="38" t="s">
        <v>62</v>
      </c>
      <c r="C157" s="27">
        <v>200000</v>
      </c>
      <c r="D157" s="27">
        <v>447923.44</v>
      </c>
      <c r="E157" s="26"/>
    </row>
    <row r="158" spans="1:5">
      <c r="A158" s="37">
        <v>4222</v>
      </c>
      <c r="B158" s="38" t="s">
        <v>77</v>
      </c>
      <c r="C158" s="27">
        <v>8758</v>
      </c>
      <c r="D158" s="27">
        <v>8758.0300000000007</v>
      </c>
      <c r="E158" s="26"/>
    </row>
    <row r="159" spans="1:5">
      <c r="A159" s="37">
        <v>4227</v>
      </c>
      <c r="B159" s="38" t="s">
        <v>78</v>
      </c>
      <c r="C159" s="27"/>
      <c r="D159" s="27"/>
      <c r="E159" s="26"/>
    </row>
    <row r="160" spans="1:5">
      <c r="A160" s="37">
        <v>4241</v>
      </c>
      <c r="B160" s="38" t="s">
        <v>79</v>
      </c>
      <c r="C160" s="27">
        <v>100000</v>
      </c>
      <c r="D160" s="27">
        <v>98440.55</v>
      </c>
      <c r="E160" s="26"/>
    </row>
    <row r="161" spans="1:5">
      <c r="A161" s="9"/>
      <c r="B161" s="9" t="s">
        <v>66</v>
      </c>
      <c r="C161" s="33">
        <f>+C162+C189</f>
        <v>1432218</v>
      </c>
      <c r="D161" s="33">
        <f>+D162+D189</f>
        <v>1508823.78</v>
      </c>
      <c r="E161" s="34"/>
    </row>
    <row r="162" spans="1:5">
      <c r="A162" s="35">
        <v>3</v>
      </c>
      <c r="B162" s="36" t="s">
        <v>109</v>
      </c>
      <c r="C162" s="6">
        <f>+C163+C167+C187</f>
        <v>1200916</v>
      </c>
      <c r="D162" s="6">
        <f>+D163+D167+D187</f>
        <v>1288731.5900000001</v>
      </c>
      <c r="E162" s="26"/>
    </row>
    <row r="163" spans="1:5">
      <c r="A163" s="35">
        <v>31</v>
      </c>
      <c r="B163" s="36" t="s">
        <v>110</v>
      </c>
      <c r="C163" s="6">
        <f>+C164+C165+C166</f>
        <v>800846</v>
      </c>
      <c r="D163" s="6">
        <f>+D164+D165+D166</f>
        <v>784319.55</v>
      </c>
      <c r="E163" s="26"/>
    </row>
    <row r="164" spans="1:5">
      <c r="A164" s="37">
        <v>3111</v>
      </c>
      <c r="B164" s="38" t="s">
        <v>112</v>
      </c>
      <c r="C164" s="27">
        <v>661654</v>
      </c>
      <c r="D164" s="27">
        <v>767741.55</v>
      </c>
      <c r="E164" s="26"/>
    </row>
    <row r="165" spans="1:5">
      <c r="A165" s="37">
        <v>3121</v>
      </c>
      <c r="B165" s="38" t="s">
        <v>33</v>
      </c>
      <c r="C165" s="27">
        <v>30019</v>
      </c>
      <c r="D165" s="27">
        <v>16578</v>
      </c>
      <c r="E165" s="26"/>
    </row>
    <row r="166" spans="1:5">
      <c r="A166" s="37">
        <v>3132</v>
      </c>
      <c r="B166" s="38" t="s">
        <v>34</v>
      </c>
      <c r="C166" s="27">
        <v>109173</v>
      </c>
      <c r="D166" s="27">
        <v>0</v>
      </c>
      <c r="E166" s="26"/>
    </row>
    <row r="167" spans="1:5">
      <c r="A167" s="35">
        <v>32</v>
      </c>
      <c r="B167" s="36" t="s">
        <v>114</v>
      </c>
      <c r="C167" s="6">
        <f>+C168+C169+C170+C171+C172+C173+C174+C175+C176+C177+C178+C179+C180+C181+C182+C183+C184+C185+C186</f>
        <v>400070</v>
      </c>
      <c r="D167" s="6">
        <f>+D168+D169+D170+D171+D172+D173+D174+D175+D176+D177+D178+D179+D180+D181+D182+D183+D184+D185+D186</f>
        <v>503934.11000000004</v>
      </c>
      <c r="E167" s="26"/>
    </row>
    <row r="168" spans="1:5">
      <c r="A168" s="37">
        <v>3211</v>
      </c>
      <c r="B168" s="38" t="s">
        <v>39</v>
      </c>
      <c r="C168" s="27">
        <v>278185</v>
      </c>
      <c r="D168" s="27">
        <v>228035.34</v>
      </c>
      <c r="E168" s="26"/>
    </row>
    <row r="169" spans="1:5">
      <c r="A169" s="37">
        <v>3212</v>
      </c>
      <c r="B169" s="38" t="s">
        <v>35</v>
      </c>
      <c r="C169" s="27"/>
      <c r="D169" s="27">
        <v>8970.66</v>
      </c>
      <c r="E169" s="26"/>
    </row>
    <row r="170" spans="1:5">
      <c r="A170" s="37">
        <v>3213</v>
      </c>
      <c r="B170" s="38" t="s">
        <v>40</v>
      </c>
      <c r="C170" s="27">
        <v>2656</v>
      </c>
      <c r="D170" s="27">
        <v>18591.63</v>
      </c>
      <c r="E170" s="26"/>
    </row>
    <row r="171" spans="1:5">
      <c r="A171" s="37">
        <v>3214</v>
      </c>
      <c r="B171" s="38" t="s">
        <v>72</v>
      </c>
      <c r="C171" s="27"/>
      <c r="D171" s="27"/>
      <c r="E171" s="26"/>
    </row>
    <row r="172" spans="1:5">
      <c r="A172" s="37">
        <v>3221</v>
      </c>
      <c r="B172" s="38" t="s">
        <v>41</v>
      </c>
      <c r="C172" s="27"/>
      <c r="D172" s="27"/>
      <c r="E172" s="26"/>
    </row>
    <row r="173" spans="1:5" ht="30">
      <c r="A173" s="37">
        <v>3224</v>
      </c>
      <c r="B173" s="40" t="s">
        <v>44</v>
      </c>
      <c r="C173" s="27"/>
      <c r="D173" s="27"/>
      <c r="E173" s="26"/>
    </row>
    <row r="174" spans="1:5">
      <c r="A174" s="37">
        <v>3225</v>
      </c>
      <c r="B174" s="38" t="s">
        <v>147</v>
      </c>
      <c r="C174" s="27"/>
      <c r="D174" s="27"/>
      <c r="E174" s="26"/>
    </row>
    <row r="175" spans="1:5">
      <c r="A175" s="37">
        <v>3231</v>
      </c>
      <c r="B175" s="38" t="s">
        <v>46</v>
      </c>
      <c r="C175" s="27"/>
      <c r="D175" s="27">
        <v>8874.9599999999991</v>
      </c>
      <c r="E175" s="26"/>
    </row>
    <row r="176" spans="1:5">
      <c r="A176" s="37">
        <v>3233</v>
      </c>
      <c r="B176" s="38" t="s">
        <v>48</v>
      </c>
      <c r="C176" s="27"/>
      <c r="D176" s="27">
        <v>690</v>
      </c>
      <c r="E176" s="26"/>
    </row>
    <row r="177" spans="1:5">
      <c r="A177" s="37">
        <v>3234</v>
      </c>
      <c r="B177" s="38" t="s">
        <v>49</v>
      </c>
      <c r="C177" s="27"/>
      <c r="D177" s="27"/>
      <c r="E177" s="26"/>
    </row>
    <row r="178" spans="1:5">
      <c r="A178" s="37">
        <v>3235</v>
      </c>
      <c r="B178" s="38" t="s">
        <v>50</v>
      </c>
      <c r="C178" s="27">
        <v>1500</v>
      </c>
      <c r="D178" s="27"/>
      <c r="E178" s="26"/>
    </row>
    <row r="179" spans="1:5">
      <c r="A179" s="37">
        <v>3237</v>
      </c>
      <c r="B179" s="38" t="s">
        <v>51</v>
      </c>
      <c r="C179" s="27">
        <v>34952</v>
      </c>
      <c r="D179" s="27">
        <v>184861.35</v>
      </c>
      <c r="E179" s="26"/>
    </row>
    <row r="180" spans="1:5" s="66" customFormat="1">
      <c r="A180" s="37">
        <v>3238</v>
      </c>
      <c r="B180" s="38" t="s">
        <v>52</v>
      </c>
      <c r="C180" s="27"/>
      <c r="D180" s="27">
        <v>2124.6999999999998</v>
      </c>
      <c r="E180" s="26"/>
    </row>
    <row r="181" spans="1:5">
      <c r="A181" s="37">
        <v>3239</v>
      </c>
      <c r="B181" s="38" t="s">
        <v>53</v>
      </c>
      <c r="C181" s="27">
        <v>78777</v>
      </c>
      <c r="D181" s="27">
        <v>21355</v>
      </c>
      <c r="E181" s="26"/>
    </row>
    <row r="182" spans="1:5">
      <c r="A182" s="37">
        <v>3241</v>
      </c>
      <c r="B182" s="38" t="s">
        <v>73</v>
      </c>
      <c r="C182" s="27"/>
      <c r="D182" s="27">
        <v>17635.96</v>
      </c>
      <c r="E182" s="26"/>
    </row>
    <row r="183" spans="1:5">
      <c r="A183" s="37">
        <v>3292</v>
      </c>
      <c r="B183" s="38" t="s">
        <v>54</v>
      </c>
      <c r="C183" s="27"/>
      <c r="D183" s="27"/>
      <c r="E183" s="26"/>
    </row>
    <row r="184" spans="1:5">
      <c r="A184" s="37">
        <v>3293</v>
      </c>
      <c r="B184" s="38" t="s">
        <v>55</v>
      </c>
      <c r="C184" s="27">
        <v>4000</v>
      </c>
      <c r="D184" s="27">
        <v>7212.22</v>
      </c>
      <c r="E184" s="26"/>
    </row>
    <row r="185" spans="1:5" s="66" customFormat="1">
      <c r="A185" s="37">
        <v>3294</v>
      </c>
      <c r="B185" s="38" t="s">
        <v>56</v>
      </c>
      <c r="C185" s="27"/>
      <c r="D185" s="27">
        <v>5582.29</v>
      </c>
      <c r="E185" s="26"/>
    </row>
    <row r="186" spans="1:5">
      <c r="A186" s="37">
        <v>3299</v>
      </c>
      <c r="B186" s="38" t="s">
        <v>71</v>
      </c>
      <c r="C186" s="27"/>
      <c r="D186" s="27"/>
      <c r="E186" s="26"/>
    </row>
    <row r="187" spans="1:5" s="66" customFormat="1">
      <c r="A187" s="35">
        <v>34</v>
      </c>
      <c r="B187" s="36" t="s">
        <v>118</v>
      </c>
      <c r="C187" s="6">
        <f>+C188</f>
        <v>0</v>
      </c>
      <c r="D187" s="6">
        <f>+D188</f>
        <v>477.93</v>
      </c>
      <c r="E187" s="26"/>
    </row>
    <row r="188" spans="1:5" s="66" customFormat="1">
      <c r="A188" s="37">
        <v>3431</v>
      </c>
      <c r="B188" s="38" t="s">
        <v>57</v>
      </c>
      <c r="C188" s="27"/>
      <c r="D188" s="27">
        <v>477.93</v>
      </c>
      <c r="E188" s="26"/>
    </row>
    <row r="189" spans="1:5">
      <c r="A189" s="35">
        <v>4</v>
      </c>
      <c r="B189" s="36" t="s">
        <v>124</v>
      </c>
      <c r="C189" s="6">
        <f>+C190</f>
        <v>231302</v>
      </c>
      <c r="D189" s="6">
        <f>+D190</f>
        <v>220092.19</v>
      </c>
      <c r="E189" s="26"/>
    </row>
    <row r="190" spans="1:5">
      <c r="A190" s="35">
        <v>42</v>
      </c>
      <c r="B190" s="36" t="s">
        <v>128</v>
      </c>
      <c r="C190" s="6">
        <f>+C191+C192</f>
        <v>231302</v>
      </c>
      <c r="D190" s="6">
        <f>+D191+D192</f>
        <v>220092.19</v>
      </c>
      <c r="E190" s="26"/>
    </row>
    <row r="191" spans="1:5">
      <c r="A191" s="37">
        <v>4221</v>
      </c>
      <c r="B191" s="38" t="s">
        <v>62</v>
      </c>
      <c r="C191" s="27">
        <v>229473</v>
      </c>
      <c r="D191" s="27">
        <f>55950.25+160375</f>
        <v>216325.25</v>
      </c>
      <c r="E191" s="26"/>
    </row>
    <row r="192" spans="1:5">
      <c r="A192" s="37">
        <v>4241</v>
      </c>
      <c r="B192" s="38" t="s">
        <v>79</v>
      </c>
      <c r="C192" s="27">
        <v>1829</v>
      </c>
      <c r="D192" s="27">
        <v>3766.94</v>
      </c>
      <c r="E192" s="26"/>
    </row>
    <row r="193" spans="1:5">
      <c r="A193" s="9"/>
      <c r="B193" s="9" t="s">
        <v>21</v>
      </c>
      <c r="C193" s="33">
        <f>+C194+C224</f>
        <v>3189550</v>
      </c>
      <c r="D193" s="33">
        <f>+D194+D224</f>
        <v>3106039.54</v>
      </c>
      <c r="E193" s="26"/>
    </row>
    <row r="194" spans="1:5">
      <c r="A194" s="35">
        <v>3</v>
      </c>
      <c r="B194" s="36" t="s">
        <v>109</v>
      </c>
      <c r="C194" s="6">
        <f>+C195+C199+C220+C222</f>
        <v>2999550</v>
      </c>
      <c r="D194" s="6">
        <f>+D195+D199+D220+D222</f>
        <v>2986342.29</v>
      </c>
      <c r="E194" s="26"/>
    </row>
    <row r="195" spans="1:5">
      <c r="A195" s="35">
        <v>31</v>
      </c>
      <c r="B195" s="36" t="s">
        <v>143</v>
      </c>
      <c r="C195" s="6">
        <f>+C196+C197+C198</f>
        <v>1499355</v>
      </c>
      <c r="D195" s="6">
        <f>+D196+D197+D198</f>
        <v>1663270.38</v>
      </c>
      <c r="E195" s="26"/>
    </row>
    <row r="196" spans="1:5">
      <c r="A196" s="37">
        <v>3111</v>
      </c>
      <c r="B196" s="38" t="s">
        <v>112</v>
      </c>
      <c r="C196" s="27">
        <v>1287000</v>
      </c>
      <c r="D196" s="27">
        <f>1110350.4+337365.3</f>
        <v>1447715.7</v>
      </c>
      <c r="E196" s="26"/>
    </row>
    <row r="197" spans="1:5" s="66" customFormat="1">
      <c r="A197" s="37">
        <v>3121</v>
      </c>
      <c r="B197" s="38" t="s">
        <v>33</v>
      </c>
      <c r="C197" s="27">
        <v>0</v>
      </c>
      <c r="D197" s="27">
        <v>33756.9</v>
      </c>
      <c r="E197" s="26"/>
    </row>
    <row r="198" spans="1:5">
      <c r="A198" s="37">
        <v>3132</v>
      </c>
      <c r="B198" s="38" t="s">
        <v>34</v>
      </c>
      <c r="C198" s="27">
        <v>212355</v>
      </c>
      <c r="D198" s="27">
        <f>126132.52+55665.26</f>
        <v>181797.78</v>
      </c>
      <c r="E198" s="26"/>
    </row>
    <row r="199" spans="1:5">
      <c r="A199" s="35">
        <v>32</v>
      </c>
      <c r="B199" s="36" t="s">
        <v>114</v>
      </c>
      <c r="C199" s="6">
        <f>+C200+C201+C202+C203+C204+C205+C206+C207+C208+C209+C210+C211+C212+C213+C214+C215+C216+C217+C218+C219</f>
        <v>1454386</v>
      </c>
      <c r="D199" s="6">
        <f>+D200+D201+D202+D203+D204+D205+D206+D207+D208+D209+D210+D211+D212+D213+D214+D215+D216+D217+D218+D219</f>
        <v>1277438.8600000001</v>
      </c>
      <c r="E199" s="26"/>
    </row>
    <row r="200" spans="1:5">
      <c r="A200" s="37">
        <v>3211</v>
      </c>
      <c r="B200" s="38" t="s">
        <v>39</v>
      </c>
      <c r="C200" s="27">
        <v>567500</v>
      </c>
      <c r="D200" s="27">
        <v>423567</v>
      </c>
      <c r="E200" s="26"/>
    </row>
    <row r="201" spans="1:5" s="66" customFormat="1">
      <c r="A201" s="37">
        <v>3212</v>
      </c>
      <c r="B201" s="38" t="s">
        <v>35</v>
      </c>
      <c r="C201" s="27"/>
      <c r="D201" s="27">
        <v>25584.63</v>
      </c>
      <c r="E201" s="26"/>
    </row>
    <row r="202" spans="1:5">
      <c r="A202" s="37">
        <v>3213</v>
      </c>
      <c r="B202" s="38" t="s">
        <v>40</v>
      </c>
      <c r="C202" s="27">
        <v>100000</v>
      </c>
      <c r="D202" s="27">
        <v>53390.57</v>
      </c>
      <c r="E202" s="26"/>
    </row>
    <row r="203" spans="1:5">
      <c r="A203" s="37">
        <v>3221</v>
      </c>
      <c r="B203" s="38" t="s">
        <v>41</v>
      </c>
      <c r="C203" s="27">
        <v>6403</v>
      </c>
      <c r="D203" s="27">
        <v>2086.04</v>
      </c>
      <c r="E203" s="26"/>
    </row>
    <row r="204" spans="1:5">
      <c r="A204" s="37">
        <v>3222</v>
      </c>
      <c r="B204" s="38" t="s">
        <v>42</v>
      </c>
      <c r="C204" s="27">
        <v>5000</v>
      </c>
      <c r="D204" s="27">
        <v>1331.32</v>
      </c>
      <c r="E204" s="26"/>
    </row>
    <row r="205" spans="1:5">
      <c r="A205" s="37">
        <v>3223</v>
      </c>
      <c r="B205" s="38" t="s">
        <v>43</v>
      </c>
      <c r="C205" s="27">
        <v>2000</v>
      </c>
      <c r="D205" s="27">
        <v>0</v>
      </c>
      <c r="E205" s="26"/>
    </row>
    <row r="206" spans="1:5">
      <c r="A206" s="37">
        <v>3224</v>
      </c>
      <c r="B206" s="38" t="s">
        <v>70</v>
      </c>
      <c r="C206" s="27">
        <v>10000</v>
      </c>
      <c r="D206" s="27">
        <v>2512.77</v>
      </c>
      <c r="E206" s="26"/>
    </row>
    <row r="207" spans="1:5">
      <c r="A207" s="37">
        <v>3225</v>
      </c>
      <c r="B207" s="38" t="s">
        <v>147</v>
      </c>
      <c r="C207" s="27">
        <v>1000</v>
      </c>
      <c r="D207" s="27"/>
      <c r="E207" s="26"/>
    </row>
    <row r="208" spans="1:5">
      <c r="A208" s="37">
        <v>3231</v>
      </c>
      <c r="B208" s="38" t="s">
        <v>46</v>
      </c>
      <c r="C208" s="27">
        <v>1000</v>
      </c>
      <c r="D208" s="27">
        <v>250</v>
      </c>
      <c r="E208" s="26"/>
    </row>
    <row r="209" spans="1:5">
      <c r="A209" s="37">
        <v>3232</v>
      </c>
      <c r="B209" s="38" t="s">
        <v>47</v>
      </c>
      <c r="C209" s="27">
        <v>1000</v>
      </c>
      <c r="D209" s="27"/>
      <c r="E209" s="26"/>
    </row>
    <row r="210" spans="1:5">
      <c r="A210" s="37">
        <v>3233</v>
      </c>
      <c r="B210" s="38" t="s">
        <v>48</v>
      </c>
      <c r="C210" s="27">
        <v>50000</v>
      </c>
      <c r="D210" s="27">
        <v>2295.09</v>
      </c>
      <c r="E210" s="26"/>
    </row>
    <row r="211" spans="1:5">
      <c r="A211" s="37">
        <v>3234</v>
      </c>
      <c r="B211" s="38" t="s">
        <v>49</v>
      </c>
      <c r="C211" s="27"/>
      <c r="D211" s="27"/>
      <c r="E211" s="26"/>
    </row>
    <row r="212" spans="1:5">
      <c r="A212" s="37">
        <v>3235</v>
      </c>
      <c r="B212" s="38" t="s">
        <v>50</v>
      </c>
      <c r="C212" s="27"/>
      <c r="D212" s="27">
        <v>1018.5</v>
      </c>
      <c r="E212" s="26"/>
    </row>
    <row r="213" spans="1:5">
      <c r="A213" s="37">
        <v>3237</v>
      </c>
      <c r="B213" s="38" t="s">
        <v>51</v>
      </c>
      <c r="C213" s="27">
        <f>647308-93000</f>
        <v>554308</v>
      </c>
      <c r="D213" s="27">
        <v>450298</v>
      </c>
      <c r="E213" s="26"/>
    </row>
    <row r="214" spans="1:5">
      <c r="A214" s="37">
        <v>3238</v>
      </c>
      <c r="B214" s="38" t="s">
        <v>52</v>
      </c>
      <c r="C214" s="27">
        <v>4000</v>
      </c>
      <c r="D214" s="27">
        <v>11344.64</v>
      </c>
      <c r="E214" s="26"/>
    </row>
    <row r="215" spans="1:5">
      <c r="A215" s="37">
        <v>3239</v>
      </c>
      <c r="B215" s="38" t="s">
        <v>53</v>
      </c>
      <c r="C215" s="27">
        <v>110000</v>
      </c>
      <c r="D215" s="27">
        <v>96840.15</v>
      </c>
      <c r="E215" s="26"/>
    </row>
    <row r="216" spans="1:5">
      <c r="A216" s="37">
        <v>3241</v>
      </c>
      <c r="B216" s="38" t="s">
        <v>73</v>
      </c>
      <c r="C216" s="27">
        <v>10000</v>
      </c>
      <c r="D216" s="27">
        <v>158254.03</v>
      </c>
      <c r="E216" s="26"/>
    </row>
    <row r="217" spans="1:5">
      <c r="A217" s="37">
        <v>3293</v>
      </c>
      <c r="B217" s="38" t="s">
        <v>55</v>
      </c>
      <c r="C217" s="27">
        <v>30000</v>
      </c>
      <c r="D217" s="27">
        <v>45688.35</v>
      </c>
      <c r="E217" s="26"/>
    </row>
    <row r="218" spans="1:5">
      <c r="A218" s="37">
        <v>3294</v>
      </c>
      <c r="B218" s="38" t="s">
        <v>56</v>
      </c>
      <c r="C218" s="27">
        <v>2175</v>
      </c>
      <c r="D218" s="27">
        <v>2977.77</v>
      </c>
      <c r="E218" s="26"/>
    </row>
    <row r="219" spans="1:5">
      <c r="A219" s="37">
        <v>3299</v>
      </c>
      <c r="B219" s="38" t="s">
        <v>71</v>
      </c>
      <c r="C219" s="27"/>
      <c r="D219" s="27"/>
      <c r="E219" s="26"/>
    </row>
    <row r="220" spans="1:5">
      <c r="A220" s="35">
        <v>34</v>
      </c>
      <c r="B220" s="36" t="s">
        <v>118</v>
      </c>
      <c r="C220" s="6">
        <f>+C221</f>
        <v>1000</v>
      </c>
      <c r="D220" s="6">
        <f>+D221</f>
        <v>824.4</v>
      </c>
      <c r="E220" s="26"/>
    </row>
    <row r="221" spans="1:5">
      <c r="A221" s="37">
        <v>3431</v>
      </c>
      <c r="B221" s="38" t="s">
        <v>57</v>
      </c>
      <c r="C221" s="27">
        <v>1000</v>
      </c>
      <c r="D221" s="27">
        <v>824.4</v>
      </c>
      <c r="E221" s="26"/>
    </row>
    <row r="222" spans="1:5">
      <c r="A222" s="35">
        <v>36</v>
      </c>
      <c r="B222" s="36" t="s">
        <v>120</v>
      </c>
      <c r="C222" s="6">
        <f>+C223</f>
        <v>44809</v>
      </c>
      <c r="D222" s="6">
        <f>+D223</f>
        <v>44808.65</v>
      </c>
      <c r="E222" s="26"/>
    </row>
    <row r="223" spans="1:5">
      <c r="A223" s="37">
        <v>3691</v>
      </c>
      <c r="B223" s="38" t="s">
        <v>75</v>
      </c>
      <c r="C223" s="27">
        <v>44809</v>
      </c>
      <c r="D223" s="27">
        <v>44808.65</v>
      </c>
      <c r="E223" s="26"/>
    </row>
    <row r="224" spans="1:5">
      <c r="A224" s="35">
        <v>4</v>
      </c>
      <c r="B224" s="36" t="s">
        <v>124</v>
      </c>
      <c r="C224" s="6">
        <f>+C225</f>
        <v>190000</v>
      </c>
      <c r="D224" s="6">
        <f>+D225</f>
        <v>119697.25</v>
      </c>
      <c r="E224" s="26"/>
    </row>
    <row r="225" spans="1:5">
      <c r="A225" s="35">
        <v>42</v>
      </c>
      <c r="B225" s="36" t="s">
        <v>128</v>
      </c>
      <c r="C225" s="6">
        <f>+C226+C227+C228</f>
        <v>190000</v>
      </c>
      <c r="D225" s="6">
        <f>+D226+D227+D228</f>
        <v>119697.25</v>
      </c>
      <c r="E225" s="26"/>
    </row>
    <row r="226" spans="1:5">
      <c r="A226" s="37">
        <v>4221</v>
      </c>
      <c r="B226" s="38" t="s">
        <v>62</v>
      </c>
      <c r="C226" s="27">
        <v>155000</v>
      </c>
      <c r="D226" s="27">
        <v>96000</v>
      </c>
      <c r="E226" s="26"/>
    </row>
    <row r="227" spans="1:5" s="66" customFormat="1">
      <c r="A227" s="37">
        <v>4227</v>
      </c>
      <c r="B227" s="38" t="s">
        <v>78</v>
      </c>
      <c r="C227" s="27"/>
      <c r="D227" s="27"/>
      <c r="E227" s="26"/>
    </row>
    <row r="228" spans="1:5">
      <c r="A228" s="37">
        <v>4241</v>
      </c>
      <c r="B228" s="38" t="s">
        <v>79</v>
      </c>
      <c r="C228" s="27">
        <v>35000</v>
      </c>
      <c r="D228" s="27">
        <v>23697.25</v>
      </c>
      <c r="E228" s="26"/>
    </row>
    <row r="229" spans="1:5">
      <c r="A229" s="9"/>
      <c r="B229" s="9" t="s">
        <v>150</v>
      </c>
      <c r="C229" s="33">
        <f>+C230+C254</f>
        <v>1772351</v>
      </c>
      <c r="D229" s="33">
        <f>+D230+D254</f>
        <v>1773366.4899999998</v>
      </c>
      <c r="E229" s="34"/>
    </row>
    <row r="230" spans="1:5">
      <c r="A230" s="35">
        <v>3</v>
      </c>
      <c r="B230" s="36" t="s">
        <v>109</v>
      </c>
      <c r="C230" s="6">
        <f>+C231+C234+C252+C250</f>
        <v>1179582</v>
      </c>
      <c r="D230" s="6">
        <f>+D231+D234+D252+D250</f>
        <v>1220878.69</v>
      </c>
      <c r="E230" s="26"/>
    </row>
    <row r="231" spans="1:5">
      <c r="A231" s="35">
        <v>31</v>
      </c>
      <c r="B231" s="36" t="s">
        <v>143</v>
      </c>
      <c r="C231" s="6">
        <f>+C232+C233</f>
        <v>288727</v>
      </c>
      <c r="D231" s="6">
        <f>+D232+D233</f>
        <v>228938.35</v>
      </c>
      <c r="E231" s="26"/>
    </row>
    <row r="232" spans="1:5">
      <c r="A232" s="37">
        <v>3111</v>
      </c>
      <c r="B232" s="38" t="s">
        <v>112</v>
      </c>
      <c r="C232" s="27">
        <v>288727</v>
      </c>
      <c r="D232" s="27">
        <v>228938.35</v>
      </c>
      <c r="E232" s="26"/>
    </row>
    <row r="233" spans="1:5">
      <c r="A233" s="37">
        <v>3132</v>
      </c>
      <c r="B233" s="38" t="s">
        <v>34</v>
      </c>
      <c r="C233" s="27"/>
      <c r="D233" s="27"/>
      <c r="E233" s="26"/>
    </row>
    <row r="234" spans="1:5">
      <c r="A234" s="35">
        <v>32</v>
      </c>
      <c r="B234" s="36" t="s">
        <v>114</v>
      </c>
      <c r="C234" s="6">
        <f>+C235+C236+C237+C238+C239+C240+C241+C242+C243+C244+C245+C246+C247+C248+C249</f>
        <v>723328</v>
      </c>
      <c r="D234" s="6">
        <f>+D235+D236+D237+D238+D239+D240+D241+D242+D243+D244+D245+D246+D247+D248+D249</f>
        <v>818049.3</v>
      </c>
      <c r="E234" s="26"/>
    </row>
    <row r="235" spans="1:5">
      <c r="A235" s="37">
        <v>3211</v>
      </c>
      <c r="B235" s="38" t="s">
        <v>39</v>
      </c>
      <c r="C235" s="27">
        <v>29189</v>
      </c>
      <c r="D235" s="27">
        <v>39640</v>
      </c>
      <c r="E235" s="26"/>
    </row>
    <row r="236" spans="1:5">
      <c r="A236" s="37">
        <v>3212</v>
      </c>
      <c r="B236" s="38" t="s">
        <v>35</v>
      </c>
      <c r="C236" s="27"/>
      <c r="D236" s="27">
        <v>6201.02</v>
      </c>
      <c r="E236" s="26"/>
    </row>
    <row r="237" spans="1:5">
      <c r="A237" s="37">
        <v>3213</v>
      </c>
      <c r="B237" s="38" t="s">
        <v>40</v>
      </c>
      <c r="C237" s="27"/>
      <c r="D237" s="27"/>
      <c r="E237" s="26"/>
    </row>
    <row r="238" spans="1:5">
      <c r="A238" s="37">
        <v>3221</v>
      </c>
      <c r="B238" s="38" t="s">
        <v>41</v>
      </c>
      <c r="C238" s="27"/>
      <c r="D238" s="27"/>
      <c r="E238" s="26"/>
    </row>
    <row r="239" spans="1:5">
      <c r="A239" s="37">
        <v>3223</v>
      </c>
      <c r="B239" s="38" t="s">
        <v>43</v>
      </c>
      <c r="C239" s="27"/>
      <c r="D239" s="27"/>
      <c r="E239" s="26"/>
    </row>
    <row r="240" spans="1:5">
      <c r="A240" s="37">
        <v>3224</v>
      </c>
      <c r="B240" s="38" t="s">
        <v>70</v>
      </c>
      <c r="C240" s="27"/>
      <c r="D240" s="27">
        <v>4087.44</v>
      </c>
      <c r="E240" s="26"/>
    </row>
    <row r="241" spans="1:5">
      <c r="A241" s="37">
        <v>3231</v>
      </c>
      <c r="B241" s="38" t="s">
        <v>46</v>
      </c>
      <c r="C241" s="27"/>
      <c r="D241" s="27">
        <v>16360</v>
      </c>
      <c r="E241" s="26"/>
    </row>
    <row r="242" spans="1:5">
      <c r="A242" s="37">
        <v>3232</v>
      </c>
      <c r="B242" s="38" t="s">
        <v>47</v>
      </c>
      <c r="C242" s="27"/>
      <c r="D242" s="27"/>
      <c r="E242" s="26"/>
    </row>
    <row r="243" spans="1:5">
      <c r="A243" s="37">
        <v>3235</v>
      </c>
      <c r="B243" s="38" t="s">
        <v>50</v>
      </c>
      <c r="C243" s="27"/>
      <c r="D243" s="27">
        <v>13310</v>
      </c>
      <c r="E243" s="26"/>
    </row>
    <row r="244" spans="1:5">
      <c r="A244" s="37">
        <v>3237</v>
      </c>
      <c r="B244" s="38" t="s">
        <v>51</v>
      </c>
      <c r="C244" s="27">
        <v>694139</v>
      </c>
      <c r="D244" s="27">
        <v>726393.05</v>
      </c>
      <c r="E244" s="26"/>
    </row>
    <row r="245" spans="1:5">
      <c r="A245" s="37">
        <v>3238</v>
      </c>
      <c r="B245" s="38" t="s">
        <v>52</v>
      </c>
      <c r="C245" s="27"/>
      <c r="D245" s="27">
        <v>2822.54</v>
      </c>
      <c r="E245" s="26"/>
    </row>
    <row r="246" spans="1:5">
      <c r="A246" s="37">
        <v>3239</v>
      </c>
      <c r="B246" s="38" t="s">
        <v>53</v>
      </c>
      <c r="C246" s="27"/>
      <c r="D246" s="27"/>
      <c r="E246" s="26"/>
    </row>
    <row r="247" spans="1:5">
      <c r="A247" s="37">
        <v>3241</v>
      </c>
      <c r="B247" s="38" t="s">
        <v>73</v>
      </c>
      <c r="C247" s="27"/>
      <c r="D247" s="27">
        <v>5308.25</v>
      </c>
      <c r="E247" s="26"/>
    </row>
    <row r="248" spans="1:5">
      <c r="A248" s="37">
        <v>3293</v>
      </c>
      <c r="B248" s="38" t="s">
        <v>55</v>
      </c>
      <c r="C248" s="27"/>
      <c r="D248" s="27">
        <v>3927</v>
      </c>
      <c r="E248" s="26"/>
    </row>
    <row r="249" spans="1:5">
      <c r="A249" s="37">
        <v>3294</v>
      </c>
      <c r="B249" s="38" t="s">
        <v>56</v>
      </c>
      <c r="C249" s="27"/>
      <c r="D249" s="27"/>
      <c r="E249" s="26"/>
    </row>
    <row r="250" spans="1:5" s="66" customFormat="1">
      <c r="A250" s="35">
        <v>34</v>
      </c>
      <c r="B250" s="36" t="s">
        <v>118</v>
      </c>
      <c r="C250" s="6">
        <f>+C251</f>
        <v>0</v>
      </c>
      <c r="D250" s="6">
        <f>+D251</f>
        <v>527</v>
      </c>
      <c r="E250" s="26"/>
    </row>
    <row r="251" spans="1:5" s="66" customFormat="1">
      <c r="A251" s="37">
        <v>3431</v>
      </c>
      <c r="B251" s="38" t="s">
        <v>57</v>
      </c>
      <c r="C251" s="27"/>
      <c r="D251" s="27">
        <v>527</v>
      </c>
      <c r="E251" s="26"/>
    </row>
    <row r="252" spans="1:5">
      <c r="A252" s="35">
        <v>36</v>
      </c>
      <c r="B252" s="36" t="s">
        <v>120</v>
      </c>
      <c r="C252" s="6">
        <f>+C253</f>
        <v>167527</v>
      </c>
      <c r="D252" s="6">
        <f>+D253</f>
        <v>173364.04</v>
      </c>
      <c r="E252" s="26"/>
    </row>
    <row r="253" spans="1:5">
      <c r="A253" s="37">
        <v>3691</v>
      </c>
      <c r="B253" s="38" t="s">
        <v>75</v>
      </c>
      <c r="C253" s="27">
        <v>167527</v>
      </c>
      <c r="D253" s="27">
        <f>56499.47+116864.57</f>
        <v>173364.04</v>
      </c>
      <c r="E253" s="26"/>
    </row>
    <row r="254" spans="1:5">
      <c r="A254" s="35">
        <v>4</v>
      </c>
      <c r="B254" s="36" t="s">
        <v>124</v>
      </c>
      <c r="C254" s="6">
        <f>+C255</f>
        <v>592769</v>
      </c>
      <c r="D254" s="6">
        <f>+D255</f>
        <v>552487.79999999993</v>
      </c>
      <c r="E254" s="26"/>
    </row>
    <row r="255" spans="1:5">
      <c r="A255" s="35">
        <v>42</v>
      </c>
      <c r="B255" s="36" t="s">
        <v>128</v>
      </c>
      <c r="C255" s="6">
        <f>+C256+C257+C258+C259</f>
        <v>592769</v>
      </c>
      <c r="D255" s="6">
        <f>+D256+D257+D258+D259</f>
        <v>552487.79999999993</v>
      </c>
      <c r="E255" s="26"/>
    </row>
    <row r="256" spans="1:5" s="66" customFormat="1">
      <c r="A256" s="37">
        <v>4123</v>
      </c>
      <c r="B256" s="38" t="s">
        <v>61</v>
      </c>
      <c r="C256" s="27">
        <v>107542</v>
      </c>
      <c r="D256" s="27">
        <v>107542</v>
      </c>
      <c r="E256" s="26"/>
    </row>
    <row r="257" spans="1:5">
      <c r="A257" s="37">
        <v>4221</v>
      </c>
      <c r="B257" s="38" t="s">
        <v>62</v>
      </c>
      <c r="C257" s="27">
        <v>438369</v>
      </c>
      <c r="D257" s="27">
        <v>414343.83</v>
      </c>
      <c r="E257" s="26"/>
    </row>
    <row r="258" spans="1:5" s="66" customFormat="1">
      <c r="A258" s="37">
        <v>4227</v>
      </c>
      <c r="B258" s="38" t="s">
        <v>78</v>
      </c>
      <c r="C258" s="27">
        <v>46858</v>
      </c>
      <c r="D258" s="27">
        <v>13327.38</v>
      </c>
      <c r="E258" s="26"/>
    </row>
    <row r="259" spans="1:5">
      <c r="A259" s="37">
        <v>4262</v>
      </c>
      <c r="B259" s="38" t="s">
        <v>149</v>
      </c>
      <c r="C259" s="27"/>
      <c r="D259" s="27">
        <v>17274.59</v>
      </c>
      <c r="E259" s="26"/>
    </row>
    <row r="260" spans="1:5">
      <c r="A260" s="33"/>
      <c r="B260" s="9" t="s">
        <v>28</v>
      </c>
      <c r="C260" s="33">
        <f>+C261+C264</f>
        <v>0</v>
      </c>
      <c r="D260" s="33">
        <f>+D261+D264</f>
        <v>13437.5</v>
      </c>
      <c r="E260" s="63"/>
    </row>
    <row r="261" spans="1:5">
      <c r="A261" s="35">
        <v>3</v>
      </c>
      <c r="B261" s="36" t="s">
        <v>109</v>
      </c>
      <c r="C261" s="6">
        <f>+C262</f>
        <v>0</v>
      </c>
      <c r="D261" s="6">
        <f>+D262</f>
        <v>13437.5</v>
      </c>
      <c r="E261" s="64"/>
    </row>
    <row r="262" spans="1:5">
      <c r="A262" s="35">
        <v>32</v>
      </c>
      <c r="B262" s="36" t="s">
        <v>114</v>
      </c>
      <c r="C262" s="6">
        <f>+C263</f>
        <v>0</v>
      </c>
      <c r="D262" s="6">
        <f>+D263</f>
        <v>13437.5</v>
      </c>
      <c r="E262" s="64"/>
    </row>
    <row r="263" spans="1:5" s="30" customFormat="1">
      <c r="A263" s="37">
        <v>3239</v>
      </c>
      <c r="B263" s="38" t="s">
        <v>53</v>
      </c>
      <c r="C263" s="45"/>
      <c r="D263" s="27">
        <v>13437.5</v>
      </c>
      <c r="E263" s="64"/>
    </row>
    <row r="264" spans="1:5">
      <c r="A264" s="35">
        <v>4</v>
      </c>
      <c r="B264" s="36" t="s">
        <v>124</v>
      </c>
      <c r="C264" s="6">
        <f>+C265</f>
        <v>0</v>
      </c>
      <c r="D264" s="6">
        <f>+D265</f>
        <v>0</v>
      </c>
      <c r="E264" s="64"/>
    </row>
    <row r="265" spans="1:5">
      <c r="A265" s="35">
        <v>42</v>
      </c>
      <c r="B265" s="36" t="s">
        <v>128</v>
      </c>
      <c r="C265" s="6">
        <f>+C266</f>
        <v>0</v>
      </c>
      <c r="D265" s="6">
        <f>+D266</f>
        <v>0</v>
      </c>
      <c r="E265" s="64"/>
    </row>
    <row r="266" spans="1:5">
      <c r="A266" s="37">
        <v>4221</v>
      </c>
      <c r="B266" s="38" t="s">
        <v>62</v>
      </c>
      <c r="C266" s="42"/>
      <c r="D266" s="42"/>
      <c r="E266" s="64"/>
    </row>
    <row r="267" spans="1:5">
      <c r="A267" s="19"/>
      <c r="B267" s="19" t="s">
        <v>148</v>
      </c>
      <c r="C267" s="20">
        <f>+C260+C229+C193+C161+C116+C80+C48+C4</f>
        <v>57737930.090000004</v>
      </c>
      <c r="D267" s="20">
        <f>+D260+D229+D193+D161+D116+D80+D48+D4</f>
        <v>60167089.95000001</v>
      </c>
      <c r="E267" s="20"/>
    </row>
    <row r="268" spans="1:5">
      <c r="C268" s="24"/>
      <c r="D268" s="24"/>
      <c r="E268" s="24"/>
    </row>
    <row r="269" spans="1:5">
      <c r="C269" s="12"/>
      <c r="E269" s="24"/>
    </row>
    <row r="270" spans="1:5">
      <c r="C270" s="12"/>
      <c r="D270" s="12"/>
    </row>
    <row r="272" spans="1:5">
      <c r="C272" s="12"/>
    </row>
    <row r="273" spans="4:4">
      <c r="D273" s="46"/>
    </row>
  </sheetData>
  <mergeCells count="1">
    <mergeCell ref="A1:D1"/>
  </mergeCells>
  <dataValidations disablePrompts="1" count="1">
    <dataValidation type="whole" allowBlank="1" showInputMessage="1" showErrorMessage="1" errorTitle="GREŠKA" error="U ovo polje je dozvoljen unos samo brojčanih vrijednosti (bez decimala!)" sqref="C179:C180 C27:C28 C30:C31 C35 C87:C89 C101 C113 C109 C120:C121 C123 C126:C130 C132:C135 C137 C139:C140 C164 C191 C12:C25" xr:uid="{F429A304-F882-40B9-A748-E1211C1D4B65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Izvršenje_2022.</vt:lpstr>
      <vt:lpstr>Opći dio prihodi</vt:lpstr>
      <vt:lpstr>Opći dio rashodi</vt:lpstr>
      <vt:lpstr>Prihodi po izvorima fin.</vt:lpstr>
      <vt:lpstr>Rashodi po izvorima fin.</vt:lpstr>
      <vt:lpstr>'Rashodi po izvorima fin.'!Podrucje_ispisa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Vidić</dc:creator>
  <cp:lastModifiedBy>Sandra Vidić</cp:lastModifiedBy>
  <cp:lastPrinted>2023-03-23T11:42:38Z</cp:lastPrinted>
  <dcterms:created xsi:type="dcterms:W3CDTF">2022-05-31T13:26:32Z</dcterms:created>
  <dcterms:modified xsi:type="dcterms:W3CDTF">2023-03-31T12:12:45Z</dcterms:modified>
</cp:coreProperties>
</file>