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vidic\Desktop\"/>
    </mc:Choice>
  </mc:AlternateContent>
  <xr:revisionPtr revIDLastSave="0" documentId="13_ncr:1_{5A0C9780-FAAB-4F8E-804B-71D5EB58F90F}" xr6:coauthVersionLast="37" xr6:coauthVersionMax="37" xr10:uidLastSave="{00000000-0000-0000-0000-000000000000}"/>
  <bookViews>
    <workbookView xWindow="0" yWindow="0" windowWidth="28800" windowHeight="12120" xr2:uid="{B6E77F5F-0EE8-4E65-8CC1-0ABFCE17E26D}"/>
  </bookViews>
  <sheets>
    <sheet name="Izvršenje_01.- 06. 2023." sheetId="9" r:id="rId1"/>
    <sheet name="Opći dio prihodi" sheetId="4" r:id="rId2"/>
    <sheet name="Opći dio rashodi" sheetId="5" r:id="rId3"/>
    <sheet name="Prihodi po izvorima fin." sheetId="1" r:id="rId4"/>
    <sheet name="Rashodi po izvorima fin." sheetId="6" r:id="rId5"/>
    <sheet name="Posebni dio_po izvorima i akt." sheetId="13" r:id="rId6"/>
  </sheets>
  <externalReferences>
    <externalReference r:id="rId7"/>
  </externalReferences>
  <definedNames>
    <definedName name="_xlnm.Print_Area" localSheetId="5">'Posebni dio_po izvorima i akt.'!$A$1:$E$299</definedName>
    <definedName name="_xlnm.Print_Area" localSheetId="4">'Rashodi po izvorima fin.'!$A$1:$E$280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3" l="1"/>
  <c r="D32" i="13"/>
  <c r="D42" i="13"/>
  <c r="E7" i="13" l="1"/>
  <c r="E8" i="13"/>
  <c r="E10" i="13"/>
  <c r="E11" i="13"/>
  <c r="E13" i="13"/>
  <c r="E14" i="13"/>
  <c r="E15" i="13"/>
  <c r="E18" i="13"/>
  <c r="E22" i="13"/>
  <c r="E28" i="13"/>
  <c r="E30" i="13"/>
  <c r="E31" i="13"/>
  <c r="E32" i="13"/>
  <c r="E33" i="13"/>
  <c r="E34" i="13"/>
  <c r="E36" i="13"/>
  <c r="E37" i="13"/>
  <c r="E38" i="13"/>
  <c r="E39" i="13"/>
  <c r="E40" i="13"/>
  <c r="E42" i="13"/>
  <c r="E43" i="13"/>
  <c r="E44" i="13"/>
  <c r="E45" i="13"/>
  <c r="E46" i="13"/>
  <c r="E48" i="13"/>
  <c r="E50" i="13"/>
  <c r="E51" i="13"/>
  <c r="E52" i="13"/>
  <c r="E53" i="13"/>
  <c r="E57" i="13"/>
  <c r="E58" i="13"/>
  <c r="E59" i="13"/>
  <c r="E60" i="13"/>
  <c r="E61" i="13"/>
  <c r="E62" i="13"/>
  <c r="E65" i="13"/>
  <c r="E72" i="13"/>
  <c r="E73" i="13"/>
  <c r="E74" i="13"/>
  <c r="E75" i="13"/>
  <c r="E76" i="13"/>
  <c r="E77" i="13"/>
  <c r="E78" i="13"/>
  <c r="E79" i="13"/>
  <c r="E80" i="13"/>
  <c r="E82" i="13"/>
  <c r="E83" i="13"/>
  <c r="E91" i="13"/>
  <c r="E92" i="13"/>
  <c r="E93" i="13"/>
  <c r="E95" i="13"/>
  <c r="E98" i="13"/>
  <c r="E99" i="13"/>
  <c r="E100" i="13"/>
  <c r="E110" i="13"/>
  <c r="E113" i="13"/>
  <c r="E114" i="13"/>
  <c r="E115" i="13"/>
  <c r="E116" i="13"/>
  <c r="E117" i="13"/>
  <c r="E118" i="13"/>
  <c r="E119" i="13"/>
  <c r="E120" i="13"/>
  <c r="E123" i="13"/>
  <c r="E128" i="13"/>
  <c r="E129" i="13"/>
  <c r="E136" i="13"/>
  <c r="E143" i="13"/>
  <c r="E146" i="13"/>
  <c r="E147" i="13"/>
  <c r="E150" i="13"/>
  <c r="E155" i="13"/>
  <c r="E156" i="13"/>
  <c r="E163" i="13"/>
  <c r="E170" i="13"/>
  <c r="E173" i="13"/>
  <c r="E174" i="13"/>
  <c r="E175" i="13"/>
  <c r="E176" i="13"/>
  <c r="E179" i="13"/>
  <c r="E180" i="13"/>
  <c r="E181" i="13"/>
  <c r="E183" i="13"/>
  <c r="E185" i="13"/>
  <c r="E186" i="13"/>
  <c r="E187" i="13"/>
  <c r="E188" i="13"/>
  <c r="E189" i="13"/>
  <c r="E192" i="13"/>
  <c r="E194" i="13"/>
  <c r="E197" i="13"/>
  <c r="E199" i="13"/>
  <c r="E200" i="13"/>
  <c r="E202" i="13"/>
  <c r="E211" i="13"/>
  <c r="E215" i="13"/>
  <c r="E218" i="13"/>
  <c r="E225" i="13"/>
  <c r="E227" i="13"/>
  <c r="E228" i="13"/>
  <c r="E230" i="13"/>
  <c r="E231" i="13"/>
  <c r="E233" i="13"/>
  <c r="E234" i="13"/>
  <c r="E242" i="13"/>
  <c r="E244" i="13"/>
  <c r="E245" i="13"/>
  <c r="E250" i="13"/>
  <c r="E252" i="13"/>
  <c r="E256" i="13"/>
  <c r="E257" i="13"/>
  <c r="E258" i="13"/>
  <c r="E259" i="13"/>
  <c r="E260" i="13"/>
  <c r="E261" i="13"/>
  <c r="E262" i="13"/>
  <c r="E264" i="13"/>
  <c r="E265" i="13"/>
  <c r="E266" i="13"/>
  <c r="E272" i="13"/>
  <c r="E278" i="13"/>
  <c r="E294" i="13"/>
  <c r="E295" i="13"/>
  <c r="E298" i="13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1" i="6"/>
  <c r="E32" i="6"/>
  <c r="E33" i="6"/>
  <c r="E34" i="6"/>
  <c r="E35" i="6"/>
  <c r="E41" i="6"/>
  <c r="E42" i="6"/>
  <c r="E43" i="6"/>
  <c r="E44" i="6"/>
  <c r="E45" i="6"/>
  <c r="E46" i="6"/>
  <c r="E48" i="6"/>
  <c r="E51" i="6"/>
  <c r="E52" i="6"/>
  <c r="E53" i="6"/>
  <c r="E54" i="6"/>
  <c r="E57" i="6"/>
  <c r="E58" i="6"/>
  <c r="E61" i="6"/>
  <c r="E66" i="6"/>
  <c r="E76" i="6"/>
  <c r="E77" i="6"/>
  <c r="E78" i="6"/>
  <c r="E84" i="6"/>
  <c r="E85" i="6"/>
  <c r="E86" i="6"/>
  <c r="E87" i="6"/>
  <c r="E90" i="6"/>
  <c r="E91" i="6"/>
  <c r="E94" i="6"/>
  <c r="E102" i="6"/>
  <c r="E104" i="6"/>
  <c r="E105" i="6"/>
  <c r="E112" i="6"/>
  <c r="E113" i="6"/>
  <c r="E116" i="6"/>
  <c r="E117" i="6"/>
  <c r="E119" i="6"/>
  <c r="E122" i="6"/>
  <c r="E123" i="6"/>
  <c r="E124" i="6"/>
  <c r="E125" i="6"/>
  <c r="E127" i="6"/>
  <c r="E128" i="6"/>
  <c r="E129" i="6"/>
  <c r="E131" i="6"/>
  <c r="E132" i="6"/>
  <c r="E133" i="6"/>
  <c r="E134" i="6"/>
  <c r="E135" i="6"/>
  <c r="E136" i="6"/>
  <c r="E139" i="6"/>
  <c r="E141" i="6"/>
  <c r="E144" i="6"/>
  <c r="E146" i="6"/>
  <c r="E147" i="6"/>
  <c r="E149" i="6"/>
  <c r="E158" i="6"/>
  <c r="E159" i="6"/>
  <c r="E160" i="6"/>
  <c r="E161" i="6"/>
  <c r="E162" i="6"/>
  <c r="E165" i="6"/>
  <c r="E166" i="6"/>
  <c r="E169" i="6"/>
  <c r="E170" i="6"/>
  <c r="E171" i="6"/>
  <c r="E172" i="6"/>
  <c r="E173" i="6"/>
  <c r="E174" i="6"/>
  <c r="E176" i="6"/>
  <c r="E177" i="6"/>
  <c r="E185" i="6"/>
  <c r="E188" i="6"/>
  <c r="E193" i="6"/>
  <c r="E198" i="6"/>
  <c r="E201" i="6"/>
  <c r="E202" i="6"/>
  <c r="E204" i="6"/>
  <c r="E205" i="6"/>
  <c r="E206" i="6"/>
  <c r="E207" i="6"/>
  <c r="E209" i="6"/>
  <c r="E210" i="6"/>
  <c r="E211" i="6"/>
  <c r="E213" i="6"/>
  <c r="E221" i="6"/>
  <c r="E227" i="6"/>
  <c r="E228" i="6"/>
  <c r="E235" i="6"/>
  <c r="E238" i="6"/>
  <c r="E239" i="6"/>
  <c r="E242" i="6"/>
  <c r="E243" i="6"/>
  <c r="E244" i="6"/>
  <c r="E245" i="6"/>
  <c r="E247" i="6"/>
  <c r="E252" i="6"/>
  <c r="E257" i="6"/>
  <c r="E267" i="6"/>
  <c r="E268" i="6"/>
  <c r="E270" i="6"/>
  <c r="D6" i="6" l="1"/>
  <c r="C6" i="6"/>
  <c r="E7" i="1"/>
  <c r="E8" i="1"/>
  <c r="E9" i="1"/>
  <c r="E10" i="1"/>
  <c r="E11" i="1"/>
  <c r="E15" i="1"/>
  <c r="E16" i="1"/>
  <c r="E17" i="1"/>
  <c r="E18" i="1"/>
  <c r="E19" i="1"/>
  <c r="E21" i="1"/>
  <c r="E25" i="1"/>
  <c r="E27" i="1"/>
  <c r="E28" i="1"/>
  <c r="C45" i="4"/>
  <c r="C41" i="4"/>
  <c r="C42" i="4"/>
  <c r="C43" i="4"/>
  <c r="G6" i="4"/>
  <c r="G7" i="4"/>
  <c r="G8" i="4"/>
  <c r="G9" i="4"/>
  <c r="G10" i="4"/>
  <c r="G12" i="4"/>
  <c r="G18" i="4"/>
  <c r="G19" i="4"/>
  <c r="G20" i="4"/>
  <c r="G27" i="4"/>
  <c r="G28" i="4"/>
  <c r="G29" i="4"/>
  <c r="G30" i="4"/>
  <c r="G31" i="4"/>
  <c r="G33" i="4"/>
  <c r="G38" i="4"/>
  <c r="G39" i="4"/>
  <c r="G40" i="4"/>
  <c r="G5" i="4"/>
  <c r="C10" i="5"/>
  <c r="C5" i="4"/>
  <c r="C6" i="4"/>
  <c r="C7" i="4"/>
  <c r="C9" i="4"/>
  <c r="C16" i="4"/>
  <c r="C18" i="4"/>
  <c r="C23" i="4"/>
  <c r="C22" i="4" s="1"/>
  <c r="C28" i="4"/>
  <c r="C27" i="4" s="1"/>
  <c r="C34" i="4"/>
  <c r="C31" i="4"/>
  <c r="C30" i="4" s="1"/>
  <c r="C38" i="4"/>
  <c r="C39" i="4"/>
  <c r="F8" i="9"/>
  <c r="F5" i="9"/>
  <c r="B11" i="9"/>
  <c r="B8" i="9"/>
  <c r="B5" i="9"/>
  <c r="D16" i="6"/>
  <c r="D58" i="13"/>
  <c r="D45" i="6"/>
  <c r="D236" i="6"/>
  <c r="C236" i="6"/>
  <c r="D199" i="6"/>
  <c r="C199" i="6"/>
  <c r="D163" i="6"/>
  <c r="C163" i="6"/>
  <c r="D114" i="6"/>
  <c r="C114" i="6"/>
  <c r="D202" i="13"/>
  <c r="D149" i="6"/>
  <c r="D183" i="13"/>
  <c r="D17" i="13"/>
  <c r="E17" i="13" s="1"/>
  <c r="D119" i="13"/>
  <c r="D28" i="1"/>
  <c r="D8" i="1"/>
  <c r="D175" i="13" l="1"/>
  <c r="C21" i="13" l="1"/>
  <c r="D230" i="13"/>
  <c r="C230" i="13"/>
  <c r="C17" i="13"/>
  <c r="D78" i="13"/>
  <c r="D73" i="13" s="1"/>
  <c r="D256" i="13"/>
  <c r="C256" i="13"/>
  <c r="C175" i="13"/>
  <c r="D146" i="13"/>
  <c r="D118" i="13" s="1"/>
  <c r="C146" i="13"/>
  <c r="C119" i="13"/>
  <c r="D64" i="13"/>
  <c r="C64" i="13"/>
  <c r="C63" i="13" s="1"/>
  <c r="D21" i="13"/>
  <c r="D7" i="13"/>
  <c r="C7" i="13"/>
  <c r="B4" i="13"/>
  <c r="A4" i="13"/>
  <c r="E3" i="13"/>
  <c r="D20" i="13" l="1"/>
  <c r="E20" i="13" s="1"/>
  <c r="E21" i="13"/>
  <c r="D63" i="13"/>
  <c r="E63" i="13" s="1"/>
  <c r="E64" i="13"/>
  <c r="D174" i="13"/>
  <c r="D173" i="13" s="1"/>
  <c r="C174" i="13"/>
  <c r="C173" i="13" s="1"/>
  <c r="C118" i="13"/>
  <c r="C117" i="13" s="1"/>
  <c r="D117" i="13"/>
  <c r="D72" i="13"/>
  <c r="C78" i="13"/>
  <c r="D19" i="13" l="1"/>
  <c r="D16" i="13"/>
  <c r="E16" i="13" s="1"/>
  <c r="E19" i="13"/>
  <c r="D6" i="13"/>
  <c r="C73" i="13"/>
  <c r="C72" i="13" s="1"/>
  <c r="C20" i="13"/>
  <c r="D5" i="13" l="1"/>
  <c r="E6" i="13"/>
  <c r="C19" i="13"/>
  <c r="D299" i="13" l="1"/>
  <c r="E5" i="13"/>
  <c r="C16" i="13"/>
  <c r="C6" i="13" l="1"/>
  <c r="C5" i="13" l="1"/>
  <c r="C299" i="13" s="1"/>
  <c r="D8" i="9" l="1"/>
  <c r="D11" i="9" s="1"/>
  <c r="C8" i="9"/>
  <c r="C11" i="9" s="1"/>
  <c r="D160" i="6"/>
  <c r="D124" i="6"/>
  <c r="C160" i="6"/>
  <c r="C57" i="6"/>
  <c r="C44" i="6"/>
  <c r="C42" i="6"/>
  <c r="D112" i="6"/>
  <c r="C112" i="6"/>
  <c r="E61" i="5"/>
  <c r="E37" i="5"/>
  <c r="D76" i="5"/>
  <c r="D41" i="5"/>
  <c r="F41" i="5" s="1"/>
  <c r="D34" i="5"/>
  <c r="F34" i="5" s="1"/>
  <c r="D30" i="5"/>
  <c r="F30" i="5" s="1"/>
  <c r="D23" i="5"/>
  <c r="D20" i="5" s="1"/>
  <c r="D16" i="5"/>
  <c r="D15" i="5" s="1"/>
  <c r="D11" i="5"/>
  <c r="D8" i="5"/>
  <c r="G8" i="5"/>
  <c r="C7" i="5"/>
  <c r="E7" i="5"/>
  <c r="D10" i="5"/>
  <c r="E10" i="5"/>
  <c r="G10" i="5" s="1"/>
  <c r="F11" i="5"/>
  <c r="G11" i="5"/>
  <c r="D12" i="5"/>
  <c r="E12" i="5"/>
  <c r="C12" i="5"/>
  <c r="F13" i="5"/>
  <c r="G13" i="5"/>
  <c r="C15" i="5"/>
  <c r="E15" i="5"/>
  <c r="G16" i="5"/>
  <c r="F17" i="5"/>
  <c r="G17" i="5"/>
  <c r="F18" i="5"/>
  <c r="G18" i="5"/>
  <c r="C20" i="5"/>
  <c r="E20" i="5"/>
  <c r="F21" i="5"/>
  <c r="G21" i="5"/>
  <c r="F22" i="5"/>
  <c r="G22" i="5"/>
  <c r="F23" i="5"/>
  <c r="G23" i="5"/>
  <c r="F24" i="5"/>
  <c r="G24" i="5"/>
  <c r="F25" i="5"/>
  <c r="G25" i="5"/>
  <c r="G26" i="5"/>
  <c r="C27" i="5"/>
  <c r="E27" i="5"/>
  <c r="F28" i="5"/>
  <c r="G28" i="5"/>
  <c r="F29" i="5"/>
  <c r="G29" i="5"/>
  <c r="G30" i="5"/>
  <c r="F31" i="5"/>
  <c r="G31" i="5"/>
  <c r="F32" i="5"/>
  <c r="G32" i="5"/>
  <c r="F33" i="5"/>
  <c r="G33" i="5"/>
  <c r="G34" i="5"/>
  <c r="F35" i="5"/>
  <c r="G35" i="5"/>
  <c r="F36" i="5"/>
  <c r="G36" i="5"/>
  <c r="C37" i="5"/>
  <c r="G37" i="5" s="1"/>
  <c r="D37" i="5"/>
  <c r="F37" i="5" s="1"/>
  <c r="F38" i="5"/>
  <c r="G38" i="5"/>
  <c r="C39" i="5"/>
  <c r="E39" i="5"/>
  <c r="F40" i="5"/>
  <c r="G40" i="5"/>
  <c r="G41" i="5"/>
  <c r="F42" i="5"/>
  <c r="G42" i="5"/>
  <c r="F43" i="5"/>
  <c r="G43" i="5"/>
  <c r="F45" i="5"/>
  <c r="G45" i="5"/>
  <c r="C47" i="5"/>
  <c r="C46" i="5" s="1"/>
  <c r="D47" i="5"/>
  <c r="D46" i="5" s="1"/>
  <c r="E47" i="5"/>
  <c r="E46" i="5" s="1"/>
  <c r="F48" i="5"/>
  <c r="G48" i="5"/>
  <c r="G49" i="5"/>
  <c r="G50" i="5"/>
  <c r="C53" i="5"/>
  <c r="D53" i="5"/>
  <c r="E53" i="5"/>
  <c r="C56" i="5"/>
  <c r="D56" i="5"/>
  <c r="E56" i="5"/>
  <c r="D58" i="5"/>
  <c r="E58" i="5"/>
  <c r="F59" i="5"/>
  <c r="G59" i="5"/>
  <c r="G60" i="5"/>
  <c r="C62" i="5"/>
  <c r="C61" i="5" s="1"/>
  <c r="D62" i="5"/>
  <c r="D61" i="5" s="1"/>
  <c r="E62" i="5"/>
  <c r="G63" i="5"/>
  <c r="C65" i="5"/>
  <c r="C64" i="5" s="1"/>
  <c r="D65" i="5"/>
  <c r="D64" i="5" s="1"/>
  <c r="E65" i="5"/>
  <c r="E64" i="5" s="1"/>
  <c r="G66" i="5"/>
  <c r="G67" i="5"/>
  <c r="C71" i="5"/>
  <c r="C70" i="5" s="1"/>
  <c r="D71" i="5"/>
  <c r="D70" i="5" s="1"/>
  <c r="E71" i="5"/>
  <c r="E70" i="5" s="1"/>
  <c r="F72" i="5"/>
  <c r="G72" i="5"/>
  <c r="C75" i="5"/>
  <c r="D75" i="5"/>
  <c r="E75" i="5"/>
  <c r="F76" i="5"/>
  <c r="G76" i="5"/>
  <c r="F77" i="5"/>
  <c r="G77" i="5"/>
  <c r="G82" i="5"/>
  <c r="C83" i="5"/>
  <c r="D83" i="5"/>
  <c r="E83" i="5"/>
  <c r="F84" i="5"/>
  <c r="G84" i="5"/>
  <c r="C85" i="5"/>
  <c r="D85" i="5"/>
  <c r="E85" i="5"/>
  <c r="E5" i="9"/>
  <c r="D5" i="9"/>
  <c r="C5" i="9"/>
  <c r="F12" i="4"/>
  <c r="F19" i="4"/>
  <c r="F20" i="4"/>
  <c r="F29" i="4"/>
  <c r="F33" i="4"/>
  <c r="F40" i="4"/>
  <c r="E7" i="4"/>
  <c r="D7" i="4"/>
  <c r="E9" i="4"/>
  <c r="E16" i="4"/>
  <c r="D16" i="4"/>
  <c r="E18" i="4"/>
  <c r="E22" i="4"/>
  <c r="E27" i="4"/>
  <c r="E28" i="4"/>
  <c r="E31" i="4"/>
  <c r="E30" i="4" s="1"/>
  <c r="E39" i="4"/>
  <c r="E38" i="4" s="1"/>
  <c r="E43" i="4"/>
  <c r="E42" i="4" s="1"/>
  <c r="G27" i="5" l="1"/>
  <c r="G20" i="5"/>
  <c r="E41" i="4"/>
  <c r="E6" i="4"/>
  <c r="E8" i="9"/>
  <c r="G12" i="5"/>
  <c r="F10" i="5"/>
  <c r="D39" i="5"/>
  <c r="F39" i="5" s="1"/>
  <c r="D27" i="5"/>
  <c r="F27" i="5" s="1"/>
  <c r="F16" i="5"/>
  <c r="F83" i="5"/>
  <c r="F58" i="5"/>
  <c r="F47" i="5"/>
  <c r="F15" i="5"/>
  <c r="F12" i="5"/>
  <c r="E74" i="5"/>
  <c r="E69" i="5" s="1"/>
  <c r="G83" i="5"/>
  <c r="D74" i="5"/>
  <c r="D69" i="5" s="1"/>
  <c r="C74" i="5"/>
  <c r="C69" i="5" s="1"/>
  <c r="G75" i="5"/>
  <c r="G71" i="5"/>
  <c r="G65" i="5"/>
  <c r="G64" i="5"/>
  <c r="G62" i="5"/>
  <c r="G61" i="5"/>
  <c r="E55" i="5"/>
  <c r="D55" i="5"/>
  <c r="F20" i="5"/>
  <c r="E14" i="5"/>
  <c r="C14" i="5"/>
  <c r="G15" i="5"/>
  <c r="E6" i="5"/>
  <c r="G7" i="5"/>
  <c r="F70" i="5"/>
  <c r="G70" i="5"/>
  <c r="F46" i="5"/>
  <c r="G46" i="5"/>
  <c r="F75" i="5"/>
  <c r="F71" i="5"/>
  <c r="G47" i="5"/>
  <c r="C6" i="5"/>
  <c r="C58" i="5"/>
  <c r="G39" i="5"/>
  <c r="E5" i="4" l="1"/>
  <c r="E45" i="4"/>
  <c r="D14" i="5"/>
  <c r="F14" i="5" s="1"/>
  <c r="F74" i="5"/>
  <c r="G74" i="5"/>
  <c r="F55" i="5"/>
  <c r="E5" i="5"/>
  <c r="G14" i="5"/>
  <c r="C55" i="5"/>
  <c r="G55" i="5" s="1"/>
  <c r="G58" i="5"/>
  <c r="F69" i="5"/>
  <c r="G69" i="5"/>
  <c r="G6" i="5"/>
  <c r="E88" i="5" l="1"/>
  <c r="C5" i="5"/>
  <c r="C88" i="5" s="1"/>
  <c r="G5" i="5" l="1"/>
  <c r="D9" i="4" l="1"/>
  <c r="D18" i="4"/>
  <c r="F18" i="4" s="1"/>
  <c r="D22" i="4"/>
  <c r="D28" i="4"/>
  <c r="F28" i="4" s="1"/>
  <c r="D31" i="4"/>
  <c r="F31" i="4" s="1"/>
  <c r="D39" i="4"/>
  <c r="F39" i="4" s="1"/>
  <c r="D43" i="4"/>
  <c r="D42" i="4" l="1"/>
  <c r="D38" i="4"/>
  <c r="F38" i="4" s="1"/>
  <c r="D30" i="4"/>
  <c r="F30" i="4" s="1"/>
  <c r="D27" i="4"/>
  <c r="F27" i="4" s="1"/>
  <c r="D6" i="4"/>
  <c r="F9" i="4"/>
  <c r="D21" i="1"/>
  <c r="D31" i="1"/>
  <c r="D29" i="1"/>
  <c r="D27" i="1"/>
  <c r="D18" i="1"/>
  <c r="D16" i="1"/>
  <c r="D11" i="1"/>
  <c r="D9" i="1"/>
  <c r="D7" i="1"/>
  <c r="C31" i="1"/>
  <c r="C29" i="1"/>
  <c r="C27" i="1"/>
  <c r="C21" i="1"/>
  <c r="C18" i="1"/>
  <c r="C16" i="1"/>
  <c r="C11" i="1"/>
  <c r="C9" i="1"/>
  <c r="C7" i="1"/>
  <c r="D6" i="1" l="1"/>
  <c r="D5" i="4"/>
  <c r="F6" i="4"/>
  <c r="D41" i="4"/>
  <c r="C6" i="1"/>
  <c r="D33" i="1"/>
  <c r="E6" i="1" l="1"/>
  <c r="D45" i="4"/>
  <c r="F5" i="4"/>
  <c r="C33" i="1"/>
  <c r="D86" i="6"/>
  <c r="D278" i="6"/>
  <c r="D277" i="6" s="1"/>
  <c r="C278" i="6"/>
  <c r="C277" i="6" s="1"/>
  <c r="D275" i="6"/>
  <c r="D274" i="6" s="1"/>
  <c r="D273" i="6" s="1"/>
  <c r="C275" i="6"/>
  <c r="C274" i="6" s="1"/>
  <c r="D268" i="6"/>
  <c r="D267" i="6" s="1"/>
  <c r="C268" i="6"/>
  <c r="C267" i="6" s="1"/>
  <c r="C265" i="6"/>
  <c r="D263" i="6"/>
  <c r="C263" i="6"/>
  <c r="D247" i="6"/>
  <c r="C247" i="6"/>
  <c r="D244" i="6"/>
  <c r="C244" i="6"/>
  <c r="D238" i="6"/>
  <c r="D235" i="6" s="1"/>
  <c r="C238" i="6"/>
  <c r="C235" i="6" s="1"/>
  <c r="D233" i="6"/>
  <c r="C233" i="6"/>
  <c r="D231" i="6"/>
  <c r="C231" i="6"/>
  <c r="D210" i="6"/>
  <c r="C210" i="6"/>
  <c r="C206" i="6"/>
  <c r="D201" i="6"/>
  <c r="D198" i="6" s="1"/>
  <c r="C201" i="6"/>
  <c r="C198" i="6" s="1"/>
  <c r="D196" i="6"/>
  <c r="C196" i="6"/>
  <c r="D176" i="6"/>
  <c r="C176" i="6"/>
  <c r="D172" i="6"/>
  <c r="C172" i="6"/>
  <c r="D165" i="6"/>
  <c r="D162" i="6" s="1"/>
  <c r="C165" i="6"/>
  <c r="C162" i="6" s="1"/>
  <c r="D158" i="6"/>
  <c r="C158" i="6"/>
  <c r="D153" i="6"/>
  <c r="C153" i="6"/>
  <c r="D128" i="6"/>
  <c r="C128" i="6"/>
  <c r="C124" i="6"/>
  <c r="D117" i="6"/>
  <c r="D116" i="6" s="1"/>
  <c r="C117" i="6"/>
  <c r="C116" i="6" s="1"/>
  <c r="D109" i="6"/>
  <c r="C109" i="6"/>
  <c r="D90" i="6"/>
  <c r="C90" i="6"/>
  <c r="C86" i="6"/>
  <c r="D77" i="6"/>
  <c r="D76" i="6" s="1"/>
  <c r="C77" i="6"/>
  <c r="C76" i="6" s="1"/>
  <c r="C74" i="6"/>
  <c r="D71" i="6"/>
  <c r="C71" i="6"/>
  <c r="D57" i="6"/>
  <c r="D53" i="6"/>
  <c r="C53" i="6"/>
  <c r="D85" i="6" l="1"/>
  <c r="C123" i="6"/>
  <c r="D123" i="6"/>
  <c r="D122" i="6" s="1"/>
  <c r="C243" i="6"/>
  <c r="C242" i="6" s="1"/>
  <c r="C205" i="6"/>
  <c r="C204" i="6" s="1"/>
  <c r="C171" i="6"/>
  <c r="C170" i="6" s="1"/>
  <c r="D171" i="6"/>
  <c r="D170" i="6" s="1"/>
  <c r="C122" i="6"/>
  <c r="C85" i="6"/>
  <c r="C84" i="6" s="1"/>
  <c r="C52" i="6"/>
  <c r="C51" i="6" s="1"/>
  <c r="C273" i="6"/>
  <c r="D84" i="6"/>
  <c r="D44" i="6" l="1"/>
  <c r="D41" i="6" s="1"/>
  <c r="C41" i="6"/>
  <c r="D39" i="6"/>
  <c r="C39" i="6"/>
  <c r="D37" i="6"/>
  <c r="C37" i="6"/>
  <c r="D34" i="6"/>
  <c r="C34" i="6"/>
  <c r="D10" i="6"/>
  <c r="D5" i="6" s="1"/>
  <c r="D4" i="6" s="1"/>
  <c r="E4" i="6" s="1"/>
  <c r="C10" i="6"/>
  <c r="C5" i="6" s="1"/>
  <c r="C4" i="6" s="1"/>
  <c r="D265" i="6"/>
  <c r="D243" i="6" s="1"/>
  <c r="D242" i="6" s="1"/>
  <c r="D74" i="6"/>
  <c r="D52" i="6" s="1"/>
  <c r="D51" i="6" s="1"/>
  <c r="C280" i="6" l="1"/>
  <c r="D206" i="6" l="1"/>
  <c r="D205" i="6" s="1"/>
  <c r="D204" i="6" s="1"/>
  <c r="D280" i="6" s="1"/>
  <c r="D7" i="5"/>
  <c r="F7" i="5" s="1"/>
  <c r="F8" i="5"/>
  <c r="D6" i="5" l="1"/>
  <c r="F6" i="5" l="1"/>
  <c r="D5" i="5"/>
  <c r="D88" i="5" l="1"/>
  <c r="F5" i="5"/>
</calcChain>
</file>

<file path=xl/sharedStrings.xml><?xml version="1.0" encoding="utf-8"?>
<sst xmlns="http://schemas.openxmlformats.org/spreadsheetml/2006/main" count="828" uniqueCount="265">
  <si>
    <t>II. POSEBNI DIO</t>
  </si>
  <si>
    <t>Prihodi poslovanja i prihodi od prodaje nefinancijske imovine ostvareni su prema izvorima financiranja kako slijedi:</t>
  </si>
  <si>
    <t>Konto</t>
  </si>
  <si>
    <t>PRIHODI/IZVOR FINANCIRANJA</t>
  </si>
  <si>
    <t>Indeks                (5/3)</t>
  </si>
  <si>
    <t>Indeks (5/4)</t>
  </si>
  <si>
    <t>Prihodi poslovanja</t>
  </si>
  <si>
    <t>Opći prihodi i primici (11)</t>
  </si>
  <si>
    <t>Prihodi za financiranje rashoda poslovanja</t>
  </si>
  <si>
    <t>Nacionalno sufinanciranje (12)</t>
  </si>
  <si>
    <t>Prihodi za financiranje rashoda poslovanja - nacionalno sufinanciranje EU projekata</t>
  </si>
  <si>
    <t>Vlastiti prihodi (31)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</si>
  <si>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</si>
  <si>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</si>
  <si>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</si>
  <si>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 (stručni projekti, CIP, ostalo)</t>
  </si>
  <si>
    <t>Ostali prihodi za posebne namjene (43)</t>
  </si>
  <si>
    <t>Pomoći EU  (51)</t>
  </si>
  <si>
    <t>Tekuće pomoći od institucija i tijela  EU</t>
  </si>
  <si>
    <t>Kapitalne pomoći od institucija i tijela EU</t>
  </si>
  <si>
    <t>Ostale pomoći i darovnice (52)</t>
  </si>
  <si>
    <t>Tekuće pomoći od međunarodnih organizacija</t>
  </si>
  <si>
    <t>Kapitalne pomoći od međunarodnih organizacija</t>
  </si>
  <si>
    <t>Tekući prijenosi između proračunskih korisnika istog proračuna (MZO, Sveučilište i drugi fakulteti)</t>
  </si>
  <si>
    <t>Tekući prijenosi temeljem EU sredstava</t>
  </si>
  <si>
    <t>Pomoći - Europski socijalni fond (561)</t>
  </si>
  <si>
    <t>Tekuće pomoći od institucija i tijela  ESF</t>
  </si>
  <si>
    <t>Donacije (6)</t>
  </si>
  <si>
    <t>Tekuće donacije</t>
  </si>
  <si>
    <t>Prodaja ili zamjena nefinancijske imovine (7)</t>
  </si>
  <si>
    <t>Stambeni objekti</t>
  </si>
  <si>
    <t>UKUPNO: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</si>
  <si>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</si>
  <si>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</si>
  <si>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</si>
  <si>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</si>
  <si>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</si>
  <si>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Ostale plaće u naravi</t>
  </si>
  <si>
    <t>Službena putovanja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</si>
  <si>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</si>
  <si>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</si>
  <si>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</si>
  <si>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</si>
  <si>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</si>
  <si>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</si>
  <si>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</si>
  <si>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</si>
  <si>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</si>
  <si>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</si>
  <si>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</si>
  <si>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</si>
  <si>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</si>
  <si>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</si>
  <si>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</si>
  <si>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</si>
  <si>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</si>
  <si>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Bankarske usluge i usluge platnog prometa</t>
  </si>
  <si>
    <t>Negativne tečajne razlike i razlike zbog primjene valutne klauzule</t>
  </si>
  <si>
    <t>Zatezne kamate</t>
  </si>
  <si>
    <t>Tekuće donacije u naravi</t>
  </si>
  <si>
    <t>Licence</t>
  </si>
  <si>
    <t>Uredska oprema i namještaj</t>
  </si>
  <si>
    <t>Oprema za održavanje i zaštitu</t>
  </si>
  <si>
    <t>Medicinska i laboratorijska oprema</t>
  </si>
  <si>
    <t>Ulaganje u računalne programe</t>
  </si>
  <si>
    <t>Pomoći EU (51)</t>
  </si>
  <si>
    <t xml:space="preserve">Subvencije trgovačkim društvima </t>
  </si>
  <si>
    <t>Tekuće pomoći inozemnim vladama</t>
  </si>
  <si>
    <t>Tekuće donacije EU sredstava</t>
  </si>
  <si>
    <t>Materijal za tekuće i investicijsko održavanje</t>
  </si>
  <si>
    <t>Ostali nespomenuti rashodi poslovanja</t>
  </si>
  <si>
    <t>Ostale naknade troškova zaposlenima</t>
  </si>
  <si>
    <t>Naknade troškova osobama izvan radnog odnosa</t>
  </si>
  <si>
    <t>Troškovi sudskih postupaka</t>
  </si>
  <si>
    <t>Prijenosi između pror. korisnika istog proračuna</t>
  </si>
  <si>
    <t>Tekuće donacije u novcu</t>
  </si>
  <si>
    <t>Komunikacijska oprema</t>
  </si>
  <si>
    <t>Uređaji, strojevi i oprema za ostale namjene</t>
  </si>
  <si>
    <t>Knjige</t>
  </si>
  <si>
    <t>Naknade građanima i kućanstvima u novcu</t>
  </si>
  <si>
    <t>Stambeni objekti za zaposlene</t>
  </si>
  <si>
    <t>Prihodi od prodaje građevinskih objekata</t>
  </si>
  <si>
    <t>Prihodi od prodaje dugotrajne proizvedne imovine</t>
  </si>
  <si>
    <t>Prihodi od prodaje nefinancijske imovine</t>
  </si>
  <si>
    <t>Prihodi iz nadležnog proračuna za financiranje redovne djelatnosti proračunskih korisnika</t>
  </si>
  <si>
    <t>Prihodi od nadležnog proračuna i HZZO-a temeljem ugovornih obveza</t>
  </si>
  <si>
    <t>Donacije od fizičkih i pravnih osoba izvan općeg proračuna</t>
  </si>
  <si>
    <t>Prihodi od pruženih usluga</t>
  </si>
  <si>
    <t>Prihodi od prodanih proizvoda</t>
  </si>
  <si>
    <t>Prihodi od prodaje proizvoda i robe, te pruženih usluga</t>
  </si>
  <si>
    <t>Prihod od prodaje proizvoda i robe, te pruženih usluga i prihodi od donacija</t>
  </si>
  <si>
    <t>Ostali nespomenuti prihodi</t>
  </si>
  <si>
    <t>Prihodi po posebnim propisima</t>
  </si>
  <si>
    <t>Prihodi od upravnih i administrativnih pristojbi, pristojbi po posebnim propisima i naknada</t>
  </si>
  <si>
    <t>Prihodi od financijske imovine</t>
  </si>
  <si>
    <t>Prihodi od imovine</t>
  </si>
  <si>
    <t>Kapitalni prijenosi od EU sredstava</t>
  </si>
  <si>
    <t>Tekući prijenosi između proračunskih korisnika istog proračuna temeljem prijenosa EU sredstava</t>
  </si>
  <si>
    <t>Tekući prijenosi između proračunskih korisnika istog proračuna</t>
  </si>
  <si>
    <t>Prijenosi između proračunskih korisnika istog proračuna</t>
  </si>
  <si>
    <t>Kapitalne pomoći od institucija i tijela  EU</t>
  </si>
  <si>
    <t>Pomoći od međunarodnih organizacija, te institucija i tijela EU</t>
  </si>
  <si>
    <t>Pomoći iz inozemstva i od subjekata unutar općeg proračuna</t>
  </si>
  <si>
    <t>Naziv prihoda</t>
  </si>
  <si>
    <t>Prihodi poslovanja i prihodi od prodaje nefinancije imovine ostvareni su kako slijedi:</t>
  </si>
  <si>
    <t>Rashodi poslovanja i rashodi za nabavu nefinancijske imovine izvršeni su kako slijedi:</t>
  </si>
  <si>
    <t>Naziv rashoda</t>
  </si>
  <si>
    <t>Rashodi poslovanja</t>
  </si>
  <si>
    <t>Rashodi za zaposlene</t>
  </si>
  <si>
    <t>Plaće (Bruto)</t>
  </si>
  <si>
    <t>Plaće za redovan rad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</si>
  <si>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</si>
  <si>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</si>
  <si>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</si>
  <si>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</si>
  <si>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</si>
  <si>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rashodi</t>
  </si>
  <si>
    <t>Ostali financijski rashodi</t>
  </si>
  <si>
    <t>Pomoći dane u inozemstvo i unutar općeg proračuna</t>
  </si>
  <si>
    <t>Prijenosi temeljem EU sredstava</t>
  </si>
  <si>
    <t>Naknade građanima i kućanstvima na temelju osiguranja i druge naknade</t>
  </si>
  <si>
    <t>Ostali rashodi</t>
  </si>
  <si>
    <t>Rashodi za nabavu nefinancijske imovine</t>
  </si>
  <si>
    <t>Rashodi za nabavu neproizvedene nefinancijske imovine</t>
  </si>
  <si>
    <t>Nematerijalna imovina</t>
  </si>
  <si>
    <t>Ulaganje u tuđu imovinu</t>
  </si>
  <si>
    <t>Rashodi za nabavu proizvedene dugotrajne imovine</t>
  </si>
  <si>
    <t>Postrojenja i oprema</t>
  </si>
  <si>
    <t>Instrumenti, uređaji i strojevi</t>
  </si>
  <si>
    <t>Knjige, umjetnička djela i ostale izložbene vrijednosti</t>
  </si>
  <si>
    <t>Nematerijalna proizvedna imovina</t>
  </si>
  <si>
    <t>Umjetnička, literarna i znanstvena djela</t>
  </si>
  <si>
    <t>Tekuće pomoći proračunskim korisnicima iz proračuna JLP(R)S koji im nije nadležan</t>
  </si>
  <si>
    <t>Tekuće pomoći od inozemnih vlada</t>
  </si>
  <si>
    <t>Pomoći od inozemnih vlada</t>
  </si>
  <si>
    <t>Indeks                (4/3)</t>
  </si>
  <si>
    <t>Sitni inventar i auto gume</t>
  </si>
  <si>
    <t>Sportska i glazbena oprema</t>
  </si>
  <si>
    <t>Rashodi poslovanja i rashodi za nabavu nefinancijske imovine izvršeni su prema izvorima financiranja kako slijedi:</t>
  </si>
  <si>
    <t>RASHODI/IZVOR FINANCIRANJA</t>
  </si>
  <si>
    <t>RASHODI POSLOVANJA</t>
  </si>
  <si>
    <t>Plaće</t>
  </si>
  <si>
    <t>Sitan inventar i autoguma</t>
  </si>
  <si>
    <t>Ostali nespomenuti financijski rashodi</t>
  </si>
  <si>
    <t>Naknade građanima</t>
  </si>
  <si>
    <t>Sitan inventar i autogume</t>
  </si>
  <si>
    <t>UKUPNO</t>
  </si>
  <si>
    <t>Ulaganja u računalne programe</t>
  </si>
  <si>
    <t>Europski socijalni fond (56)</t>
  </si>
  <si>
    <t>Sredstva učešća za pomoći (12)</t>
  </si>
  <si>
    <t>PRIHODI/RASHODI</t>
  </si>
  <si>
    <t>Indeks          (4/3)</t>
  </si>
  <si>
    <t>Indeks          (4/2)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</si>
  <si>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</si>
  <si>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</si>
  <si>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</si>
  <si>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</si>
  <si>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</si>
  <si>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</si>
  <si>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</si>
  <si>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DONOS</t>
  </si>
  <si>
    <t>ODNOS</t>
  </si>
  <si>
    <t>PRIMICI OD FINANCIJSKE IMOVINE I ZADUŽIVANJA</t>
  </si>
  <si>
    <t>IZDACI ZA FINANCIJSKU IMOVINU I DEPOZITE</t>
  </si>
  <si>
    <t>NETO FINANCIRANJE</t>
  </si>
  <si>
    <t>Dekan</t>
  </si>
  <si>
    <t>prof. dr. sc. Aleksandar Mijatović</t>
  </si>
  <si>
    <t xml:space="preserve">Tekuće pomoći od izvanproračunskih korisnika </t>
  </si>
  <si>
    <t>Pomoći od izvanproračunskih korisnika</t>
  </si>
  <si>
    <t>Ostali prihodi</t>
  </si>
  <si>
    <t>Kazne, upravne mjere i ostali prihodi</t>
  </si>
  <si>
    <t>KLASA: 400-01/23-01/22</t>
  </si>
  <si>
    <t>Ostali nespomenuti prihodi (školarine i dr)</t>
  </si>
  <si>
    <t>Plan 2023.</t>
  </si>
  <si>
    <t>Izvršenje 01. - 06. 2023.</t>
  </si>
  <si>
    <t>Izvršenje 01. - 06. 2022.</t>
  </si>
  <si>
    <t xml:space="preserve">Izvršenje Financijskog plana Filozofskoga fakulteta u Rijeci za razdoblje 1. siječnja - 30. lipnja 2023. godine </t>
  </si>
  <si>
    <t>Izvršenje 01. -06.  2022.</t>
  </si>
  <si>
    <t>URBROJ: 2170-1-41-01-06-23-2</t>
  </si>
  <si>
    <t xml:space="preserve">Rashodi za nabavu neproizvedene dugotrajne imovine </t>
  </si>
  <si>
    <t>Rashodi poslovanja i rashodi za nabavu nefinancijske imovine izvršeni su po aktivnostima i programima kako slijedi:</t>
  </si>
  <si>
    <t>Aktivnost/Izvor financiranja</t>
  </si>
  <si>
    <t>23701 MZOS REDOVNA DJELATNOST</t>
  </si>
  <si>
    <t xml:space="preserve">Plaće za redovan rad  </t>
  </si>
  <si>
    <t>Plaće za posebne uvjete rada</t>
  </si>
  <si>
    <t>Doprinosi za osiguranje u slučaju nezaposlenosti</t>
  </si>
  <si>
    <t>23703 OSTALE AKTIVNOSTI IZVORA 11</t>
  </si>
  <si>
    <t>A622122 PROGRAMSKO FINANCIRANJE JAVNIH VISOKIH UČILIŠTA</t>
  </si>
  <si>
    <t>Plaće za prekovremeni rad</t>
  </si>
  <si>
    <t>Korištenje privatnog automobila u službene svrhe</t>
  </si>
  <si>
    <t>Auto gume</t>
  </si>
  <si>
    <t>Naknade osobama izvan radnog odnosa</t>
  </si>
  <si>
    <t>Naknade građanima u kućanstvu i novcu</t>
  </si>
  <si>
    <t>Znanstvena i laboratorijska oprema</t>
  </si>
  <si>
    <t>A621181 PRAVOMOĆNE SUDSKE PRESUDE</t>
  </si>
  <si>
    <t>Troškovi zateznih kamata</t>
  </si>
  <si>
    <t>23705 EU PROJEKTI SVEUČILITE U RIJECI</t>
  </si>
  <si>
    <t>3222</t>
  </si>
  <si>
    <t>3224</t>
  </si>
  <si>
    <t>3233</t>
  </si>
  <si>
    <t>Instrumenti uređaji</t>
  </si>
  <si>
    <t>Ostali instrumenti i oprema</t>
  </si>
  <si>
    <t>Tekuće I investicijsko održavanje</t>
  </si>
  <si>
    <t>Tekući prijenosi EU sredstava</t>
  </si>
  <si>
    <t>Kapitalni prijenosi EU sredstava</t>
  </si>
  <si>
    <t>Instrumenti i uređaji i ostal aoprema</t>
  </si>
  <si>
    <t>Pomoći ESF (561)</t>
  </si>
  <si>
    <t>Ostali materijal i sirovine</t>
  </si>
  <si>
    <t>Tekući prijenosi između proarčunskih korisnika temeljem EU sredstava</t>
  </si>
  <si>
    <t>Materijal</t>
  </si>
  <si>
    <t>Tekući prijenosi između proračunskih korisnika</t>
  </si>
  <si>
    <t>23705 VLASTITI I NAMJENSKI PRIHODI</t>
  </si>
  <si>
    <t>3111</t>
  </si>
  <si>
    <t>3112</t>
  </si>
  <si>
    <t>Plaće u naravi</t>
  </si>
  <si>
    <t>3121</t>
  </si>
  <si>
    <t>3132</t>
  </si>
  <si>
    <t>3133</t>
  </si>
  <si>
    <t>Doprinosi za zapošljavanje</t>
  </si>
  <si>
    <t>3213</t>
  </si>
  <si>
    <t>ostale naknade troškova zaposlenima</t>
  </si>
  <si>
    <t>3221</t>
  </si>
  <si>
    <t>3223</t>
  </si>
  <si>
    <t>Službena radna i zaštitna odjeća</t>
  </si>
  <si>
    <t>3231</t>
  </si>
  <si>
    <t>3232</t>
  </si>
  <si>
    <t>3235</t>
  </si>
  <si>
    <t>3236</t>
  </si>
  <si>
    <t>3237</t>
  </si>
  <si>
    <t>3238</t>
  </si>
  <si>
    <t>3239</t>
  </si>
  <si>
    <t>3241</t>
  </si>
  <si>
    <t>3293</t>
  </si>
  <si>
    <t>3295</t>
  </si>
  <si>
    <t>3299</t>
  </si>
  <si>
    <t>3431</t>
  </si>
  <si>
    <t>3432</t>
  </si>
  <si>
    <t>3691</t>
  </si>
  <si>
    <t>Naknade građanima i kućanstvima (stipendije i školarine)</t>
  </si>
  <si>
    <t>Naknade građanima i kućanstvima u naravi</t>
  </si>
  <si>
    <t>3812</t>
  </si>
  <si>
    <t>4123</t>
  </si>
  <si>
    <t>Ulaganja na tuđoj imovini radi prava korištenja</t>
  </si>
  <si>
    <t>4221</t>
  </si>
  <si>
    <t>4222</t>
  </si>
  <si>
    <t>4223</t>
  </si>
  <si>
    <t>4224</t>
  </si>
  <si>
    <t>4225</t>
  </si>
  <si>
    <t>Kombi vozila</t>
  </si>
  <si>
    <t>Umjetnička djela</t>
  </si>
  <si>
    <t>4264</t>
  </si>
  <si>
    <t>Ostala nematerijalna proizvedena imovina</t>
  </si>
  <si>
    <t>Dodatna ulaganja na građevinskim objektima</t>
  </si>
  <si>
    <t>UKUPNO SVE AKTIVNOSTI</t>
  </si>
  <si>
    <t>A621002 REDOVNA DJELATNOST-Ministarstvo znanosti i obrazovanja</t>
  </si>
  <si>
    <t>A621038 PROGRAMI VJEŽBAONICA VISOKIH UČILIŠTA</t>
  </si>
  <si>
    <t>A679089</t>
  </si>
  <si>
    <t>Vlastiti prihodi 31</t>
  </si>
  <si>
    <t>Pomoći 52</t>
  </si>
  <si>
    <t xml:space="preserve">23704 OP UČINKOVITI LJUDSKI POTENCIJALI </t>
  </si>
  <si>
    <t xml:space="preserve">K679106 OP UČINKOVITI LJUDSKI POTENCIJALI 2014-2020. </t>
  </si>
  <si>
    <t>Indeks (4/3)</t>
  </si>
  <si>
    <t>A679072</t>
  </si>
  <si>
    <t>Rashodi za nabavu neproizvedene dugotrajne imovine</t>
  </si>
  <si>
    <t>Rijeka, 20.07.2023.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</si>
</sst>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\ &quot;kn&quot;"/>
    <numFmt numFmtId="165" formatCode="#,##0.00\ _k_n"/>
  </numFmts>
  <fonts count="2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MS Sans Serif"/>
      <charset val="238"/>
    </font>
    <font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Open Sans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</borders>
  <cellStyleXfs count="17">
    <xf numFmtId="0" fontId="0" fillId="0" borderId="0"/>
    <xf numFmtId="0" fontId="3" fillId="0" borderId="0"/>
    <xf numFmtId="4" fontId="10" fillId="0" borderId="5" applyNumberFormat="0" applyProtection="0">
      <alignment horizontal="right" vertical="center"/>
    </xf>
    <xf numFmtId="0" fontId="11" fillId="0" borderId="0"/>
    <xf numFmtId="4" fontId="10" fillId="7" borderId="5" applyNumberFormat="0" applyProtection="0">
      <alignment horizontal="left" vertical="center" indent="1" justifyLastLine="1"/>
    </xf>
    <xf numFmtId="0" fontId="13" fillId="0" borderId="0"/>
    <xf numFmtId="0" fontId="14" fillId="0" borderId="0"/>
    <xf numFmtId="0" fontId="15" fillId="0" borderId="0"/>
    <xf numFmtId="43" fontId="17" fillId="0" borderId="0"/>
    <xf numFmtId="0" fontId="19" fillId="0" borderId="0">
      <alignment vertical="top"/>
      <protection locked="0"/>
    </xf>
    <xf numFmtId="0" fontId="20" fillId="0" borderId="0"/>
    <xf numFmtId="0" fontId="16" fillId="0" borderId="0"/>
    <xf numFmtId="0" fontId="17" fillId="0" borderId="0"/>
    <xf numFmtId="0" fontId="18" fillId="0" borderId="0"/>
    <xf numFmtId="0" fontId="21" fillId="0" borderId="0"/>
    <xf numFmtId="4" fontId="10" fillId="7" borderId="5" applyNumberFormat="0" applyProtection="0">
      <alignment horizontal="left" vertical="center" indent="1" justifyLastLine="1"/>
    </xf>
    <xf numFmtId="0" fontId="22" fillId="0" borderId="0"/>
  </cellStyleXfs>
  <cellXfs count="9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3" fontId="5" fillId="3" borderId="2" xfId="0" applyNumberFormat="1" applyFont="1" applyFill="1" applyBorder="1" applyAlignment="1" applyProtection="1">
      <alignment horizontal="right" vertical="center" wrapText="1"/>
    </xf>
    <xf numFmtId="2" fontId="5" fillId="3" borderId="2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4" fillId="5" borderId="2" xfId="0" applyNumberFormat="1" applyFont="1" applyFill="1" applyBorder="1" applyAlignment="1" applyProtection="1">
      <alignment horizontal="left" vertical="center" wrapText="1"/>
    </xf>
    <xf numFmtId="3" fontId="5" fillId="5" borderId="2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0" fillId="0" borderId="2" xfId="0" applyBorder="1"/>
    <xf numFmtId="3" fontId="0" fillId="3" borderId="2" xfId="0" applyNumberFormat="1" applyFill="1" applyBorder="1"/>
    <xf numFmtId="0" fontId="0" fillId="0" borderId="2" xfId="0" applyBorder="1" applyAlignment="1">
      <alignment wrapText="1"/>
    </xf>
    <xf numFmtId="3" fontId="6" fillId="3" borderId="2" xfId="0" applyNumberFormat="1" applyFont="1" applyFill="1" applyBorder="1"/>
    <xf numFmtId="3" fontId="0" fillId="3" borderId="2" xfId="0" applyNumberFormat="1" applyFont="1" applyFill="1" applyBorder="1"/>
    <xf numFmtId="0" fontId="4" fillId="6" borderId="2" xfId="0" applyNumberFormat="1" applyFont="1" applyFill="1" applyBorder="1" applyAlignment="1" applyProtection="1">
      <alignment horizontal="left" vertical="center" wrapText="1"/>
    </xf>
    <xf numFmtId="3" fontId="5" fillId="6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/>
    <xf numFmtId="3" fontId="0" fillId="4" borderId="2" xfId="0" applyNumberFormat="1" applyFill="1" applyBorder="1"/>
    <xf numFmtId="0" fontId="7" fillId="0" borderId="2" xfId="0" applyFont="1" applyFill="1" applyBorder="1" applyAlignment="1">
      <alignment horizontal="left"/>
    </xf>
    <xf numFmtId="4" fontId="0" fillId="0" borderId="0" xfId="0" applyNumberFormat="1"/>
    <xf numFmtId="4" fontId="5" fillId="6" borderId="2" xfId="0" applyNumberFormat="1" applyFont="1" applyFill="1" applyBorder="1" applyAlignment="1" applyProtection="1">
      <alignment horizontal="right" vertical="center" wrapText="1"/>
    </xf>
    <xf numFmtId="4" fontId="5" fillId="3" borderId="2" xfId="0" applyNumberFormat="1" applyFont="1" applyFill="1" applyBorder="1" applyAlignment="1" applyProtection="1">
      <alignment horizontal="right" vertical="center" wrapText="1"/>
    </xf>
    <xf numFmtId="3" fontId="9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0" fillId="0" borderId="0" xfId="0" applyFont="1"/>
    <xf numFmtId="0" fontId="1" fillId="2" borderId="2" xfId="1" applyNumberFormat="1" applyFont="1" applyFill="1" applyBorder="1" applyAlignment="1" applyProtection="1">
      <alignment horizontal="center" wrapText="1"/>
    </xf>
    <xf numFmtId="0" fontId="0" fillId="0" borderId="0" xfId="0" applyAlignment="1"/>
    <xf numFmtId="164" fontId="5" fillId="5" borderId="2" xfId="0" applyNumberFormat="1" applyFont="1" applyFill="1" applyBorder="1" applyAlignment="1" applyProtection="1">
      <alignment horizontal="right" vertical="center" wrapText="1"/>
    </xf>
    <xf numFmtId="4" fontId="5" fillId="5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/>
    <xf numFmtId="0" fontId="0" fillId="4" borderId="2" xfId="0" applyFill="1" applyBorder="1" applyAlignment="1">
      <alignment horizontal="right"/>
    </xf>
    <xf numFmtId="0" fontId="0" fillId="4" borderId="2" xfId="0" applyFill="1" applyBorder="1"/>
    <xf numFmtId="164" fontId="0" fillId="3" borderId="2" xfId="0" applyNumberFormat="1" applyFill="1" applyBorder="1"/>
    <xf numFmtId="0" fontId="0" fillId="4" borderId="2" xfId="0" applyFill="1" applyBorder="1" applyAlignment="1">
      <alignment wrapText="1"/>
    </xf>
    <xf numFmtId="0" fontId="0" fillId="0" borderId="0" xfId="0" applyAlignment="1">
      <alignment horizontal="right"/>
    </xf>
    <xf numFmtId="164" fontId="6" fillId="3" borderId="2" xfId="0" applyNumberFormat="1" applyFont="1" applyFill="1" applyBorder="1"/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/>
    <xf numFmtId="164" fontId="0" fillId="3" borderId="2" xfId="0" applyNumberFormat="1" applyFont="1" applyFill="1" applyBorder="1"/>
    <xf numFmtId="164" fontId="0" fillId="0" borderId="0" xfId="0" applyNumberFormat="1"/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 applyProtection="1">
      <alignment horizontal="center" vertical="center" wrapText="1"/>
    </xf>
    <xf numFmtId="0" fontId="1" fillId="2" borderId="2" xfId="0" quotePrefix="1" applyFont="1" applyFill="1" applyBorder="1" applyAlignment="1">
      <alignment horizontal="center" wrapText="1"/>
    </xf>
    <xf numFmtId="0" fontId="1" fillId="2" borderId="0" xfId="0" quotePrefix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6" fillId="0" borderId="0" xfId="5" applyFont="1" applyBorder="1"/>
    <xf numFmtId="0" fontId="8" fillId="0" borderId="2" xfId="6" applyFont="1" applyBorder="1" applyAlignment="1" applyProtection="1">
      <alignment horizontal="left" vertical="center" wrapText="1"/>
    </xf>
    <xf numFmtId="0" fontId="7" fillId="0" borderId="0" xfId="6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1" applyNumberFormat="1" applyFont="1" applyFill="1" applyBorder="1" applyAlignment="1" applyProtection="1">
      <alignment horizontal="right" vertical="center" wrapText="1"/>
    </xf>
    <xf numFmtId="0" fontId="1" fillId="8" borderId="2" xfId="0" applyFont="1" applyFill="1" applyBorder="1" applyAlignment="1">
      <alignment horizontal="left" vertical="center" wrapText="1"/>
    </xf>
    <xf numFmtId="3" fontId="1" fillId="8" borderId="2" xfId="0" applyNumberFormat="1" applyFont="1" applyFill="1" applyBorder="1" applyAlignment="1">
      <alignment horizontal="right" wrapText="1"/>
    </xf>
    <xf numFmtId="2" fontId="1" fillId="8" borderId="2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4" fillId="5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/>
    <xf numFmtId="3" fontId="1" fillId="2" borderId="2" xfId="1" applyNumberFormat="1" applyFont="1" applyFill="1" applyBorder="1" applyAlignment="1" applyProtection="1">
      <alignment horizontal="right" wrapText="1"/>
    </xf>
    <xf numFmtId="3" fontId="0" fillId="4" borderId="2" xfId="0" applyNumberFormat="1" applyFill="1" applyBorder="1" applyAlignment="1">
      <alignment wrapText="1"/>
    </xf>
    <xf numFmtId="3" fontId="1" fillId="2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/>
    </xf>
    <xf numFmtId="3" fontId="23" fillId="3" borderId="2" xfId="0" applyNumberFormat="1" applyFont="1" applyFill="1" applyBorder="1"/>
    <xf numFmtId="3" fontId="4" fillId="6" borderId="2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left" vertical="center" wrapText="1"/>
    </xf>
    <xf numFmtId="49" fontId="26" fillId="0" borderId="8" xfId="0" applyNumberFormat="1" applyFont="1" applyFill="1" applyBorder="1" applyAlignment="1" applyProtection="1">
      <alignment horizontal="left" vertical="center" wrapText="1"/>
    </xf>
    <xf numFmtId="165" fontId="5" fillId="3" borderId="2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165" fontId="5" fillId="5" borderId="2" xfId="0" applyNumberFormat="1" applyFont="1" applyFill="1" applyBorder="1" applyAlignment="1" applyProtection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0" fillId="0" borderId="1" xfId="0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7">
    <cellStyle name="Hyperlink 2" xfId="9" xr:uid="{00000000-0005-0000-0000-000001000000}"/>
    <cellStyle name="Hyperlink 3" xfId="10" xr:uid="{00000000-0005-0000-0000-000002000000}"/>
    <cellStyle name="Normal 2" xfId="3" xr:uid="{CA2A2821-A961-4F64-BDEC-D6622E066257}"/>
    <cellStyle name="Normal 2 2" xfId="1" xr:uid="{BC4CCA3E-06F2-4306-BD87-3EC02588BA2A}"/>
    <cellStyle name="Normal 2 3" xfId="11" xr:uid="{00000000-0005-0000-0000-000004000000}"/>
    <cellStyle name="Normal 3" xfId="12" xr:uid="{00000000-0005-0000-0000-000005000000}"/>
    <cellStyle name="Normal 3 3" xfId="5" xr:uid="{00E6E527-8AE9-4FBB-91BE-A0C509F606B2}"/>
    <cellStyle name="Normal 6" xfId="6" xr:uid="{53600A34-3BB5-4DCB-B6D7-B2B5A49CC22D}"/>
    <cellStyle name="Normal_Sheet1" xfId="13" xr:uid="{00000000-0005-0000-0000-000006000000}"/>
    <cellStyle name="Normalno" xfId="0" builtinId="0"/>
    <cellStyle name="Normalno 2" xfId="7" xr:uid="{00000000-0005-0000-0000-00003A000000}"/>
    <cellStyle name="Normalno 3" xfId="16" xr:uid="{00000000-0005-0000-0000-00003E000000}"/>
    <cellStyle name="Obično_01_ZAGREBAČKA ŽUPANIJA" xfId="14" xr:uid="{00000000-0005-0000-0000-000003000000}"/>
    <cellStyle name="SAPBEXchaText" xfId="15" xr:uid="{00000000-0005-0000-0000-000008000000}"/>
    <cellStyle name="SAPBEXstdData" xfId="2" xr:uid="{F74BEF8B-1F1E-485F-90ED-692A7D333BEB}"/>
    <cellStyle name="SAPBEXstdItem" xfId="4" xr:uid="{0F5F921B-5B19-4465-9B05-8D16EB566D2F}"/>
    <cellStyle name="Zarez 2" xfId="8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vidic/Downloads/Izvrsenje_financijskog_plana_za_2022_godinu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 2"/>
      <sheetName val="Opći dio"/>
      <sheetName val="Opći dio prihodi"/>
      <sheetName val="Prihodi po izvorima fin."/>
      <sheetName val="Opći dio rashodi"/>
      <sheetName val="Rashodi po izvorima fin."/>
      <sheetName val="Rashodi po aktiv. i izv.fin."/>
      <sheetName val="ZBIRNO PLAN SVEUČILIŠTA"/>
      <sheetName val="Izvori financiranja"/>
    </sheetNames>
    <sheetDataSet>
      <sheetData sheetId="0"/>
      <sheetData sheetId="1"/>
      <sheetData sheetId="2"/>
      <sheetData sheetId="3">
        <row r="3">
          <cell r="G3" t="str">
            <v>Indeks                (4/3)</v>
          </cell>
        </row>
        <row r="4">
          <cell r="A4">
            <v>1</v>
          </cell>
          <cell r="B4">
            <v>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618D-6ED2-40AE-8324-06EB26C9E45C}">
  <dimension ref="A1:F28"/>
  <sheetViews>
    <sheetView tabSelected="1" workbookViewId="0">
      <selection activeCell="D8" sqref="D8"/>
    </sheetView>
  </sheetViews>
  <sheetFormatPr defaultRowHeight="15"/>
  <cols>
    <col min="1" max="1" width="43.85546875" bestFit="1" customWidth="1"/>
    <col min="2" max="2" width="15.28515625" customWidth="1"/>
    <col min="3" max="3" width="15.42578125" bestFit="1" customWidth="1"/>
    <col min="4" max="6" width="15.28515625" customWidth="1"/>
  </cols>
  <sheetData>
    <row r="1" spans="1:6" ht="15.75">
      <c r="A1" s="87" t="s">
        <v>176</v>
      </c>
      <c r="B1" s="87"/>
      <c r="C1" s="87"/>
      <c r="D1" s="87"/>
      <c r="E1" s="87"/>
      <c r="F1" s="87"/>
    </row>
    <row r="3" spans="1:6" ht="30">
      <c r="A3" s="47" t="s">
        <v>150</v>
      </c>
      <c r="B3" s="48" t="s">
        <v>175</v>
      </c>
      <c r="C3" s="3" t="s">
        <v>173</v>
      </c>
      <c r="D3" s="3" t="s">
        <v>174</v>
      </c>
      <c r="E3" s="3" t="s">
        <v>151</v>
      </c>
      <c r="F3" s="3" t="s">
        <v>152</v>
      </c>
    </row>
    <row r="4" spans="1:6">
      <c r="A4" s="49">
        <v>1</v>
      </c>
      <c r="B4" s="50">
        <v>2</v>
      </c>
      <c r="C4" s="29">
        <v>3</v>
      </c>
      <c r="D4" s="29">
        <v>4</v>
      </c>
      <c r="E4" s="29">
        <v>5</v>
      </c>
      <c r="F4" s="29">
        <v>6</v>
      </c>
    </row>
    <row r="5" spans="1:6">
      <c r="A5" s="5" t="s">
        <v>153</v>
      </c>
      <c r="B5" s="83">
        <f>+B6+B7</f>
        <v>4498907</v>
      </c>
      <c r="C5" s="83">
        <f>+C6+C7</f>
        <v>8547479</v>
      </c>
      <c r="D5" s="83">
        <f>+D6+D7</f>
        <v>4298563</v>
      </c>
      <c r="E5" s="24">
        <f>+D5/C5</f>
        <v>0.50290418964468941</v>
      </c>
      <c r="F5" s="24">
        <f>+D5/B5</f>
        <v>0.95546829485472806</v>
      </c>
    </row>
    <row r="6" spans="1:6">
      <c r="A6" s="5" t="s">
        <v>154</v>
      </c>
      <c r="B6" s="83">
        <v>4498907</v>
      </c>
      <c r="C6" s="83">
        <v>8547479</v>
      </c>
      <c r="D6" s="83">
        <v>4297596</v>
      </c>
      <c r="E6" s="24"/>
      <c r="F6" s="24"/>
    </row>
    <row r="7" spans="1:6">
      <c r="A7" s="52" t="s">
        <v>155</v>
      </c>
      <c r="B7" s="83">
        <v>0</v>
      </c>
      <c r="C7" s="83">
        <v>0</v>
      </c>
      <c r="D7" s="83">
        <v>967</v>
      </c>
      <c r="E7" s="24"/>
      <c r="F7" s="24"/>
    </row>
    <row r="8" spans="1:6">
      <c r="A8" s="53" t="s">
        <v>156</v>
      </c>
      <c r="B8" s="83">
        <f>+B9+B10</f>
        <v>3755930</v>
      </c>
      <c r="C8" s="83">
        <f>+C9+C10</f>
        <v>8517500</v>
      </c>
      <c r="D8" s="83">
        <f>+D9+D10</f>
        <v>4356257.13</v>
      </c>
      <c r="E8" s="24">
        <f t="shared" ref="E8" si="0">+D8/C8</f>
        <v>0.51144785793953629</v>
      </c>
      <c r="F8" s="24">
        <f t="shared" ref="F8" si="1">+D8/B8</f>
        <v>1.1598344830707707</v>
      </c>
    </row>
    <row r="9" spans="1:6">
      <c r="A9" s="54" t="s">
        <v>157</v>
      </c>
      <c r="B9" s="83">
        <v>3651101</v>
      </c>
      <c r="C9" s="83">
        <v>8401443</v>
      </c>
      <c r="D9" s="83">
        <v>4287141.3</v>
      </c>
      <c r="E9" s="24"/>
      <c r="F9" s="24"/>
    </row>
    <row r="10" spans="1:6">
      <c r="A10" s="52" t="s">
        <v>158</v>
      </c>
      <c r="B10" s="83">
        <v>104829</v>
      </c>
      <c r="C10" s="83">
        <v>116057</v>
      </c>
      <c r="D10" s="83">
        <v>69115.83</v>
      </c>
      <c r="E10" s="24"/>
      <c r="F10" s="24"/>
    </row>
    <row r="11" spans="1:6">
      <c r="A11" s="54" t="s">
        <v>159</v>
      </c>
      <c r="B11" s="83">
        <f>+B5-B8</f>
        <v>742977</v>
      </c>
      <c r="C11" s="83">
        <f>+C5-C8</f>
        <v>29979</v>
      </c>
      <c r="D11" s="83">
        <f>+D5-D8</f>
        <v>-57694.129999999888</v>
      </c>
      <c r="E11" s="24"/>
      <c r="F11" s="24"/>
    </row>
    <row r="12" spans="1:6">
      <c r="A12" s="88"/>
      <c r="B12" s="88"/>
      <c r="C12" s="88"/>
      <c r="D12" s="88"/>
      <c r="E12" s="55"/>
      <c r="F12" s="45"/>
    </row>
    <row r="13" spans="1:6">
      <c r="A13" s="49"/>
      <c r="B13" s="50"/>
      <c r="C13" s="29"/>
      <c r="D13" s="29"/>
      <c r="E13" s="29"/>
      <c r="F13" s="29"/>
    </row>
    <row r="14" spans="1:6">
      <c r="A14" s="5" t="s">
        <v>160</v>
      </c>
      <c r="B14" s="6"/>
      <c r="C14" s="86">
        <v>1037626</v>
      </c>
      <c r="D14" s="51"/>
      <c r="E14" s="24"/>
      <c r="F14" s="24"/>
    </row>
    <row r="15" spans="1:6">
      <c r="A15" s="5" t="s">
        <v>161</v>
      </c>
      <c r="B15" s="51"/>
      <c r="C15" s="86">
        <v>-1067605</v>
      </c>
      <c r="D15" s="51"/>
      <c r="E15" s="24"/>
      <c r="F15" s="24"/>
    </row>
    <row r="16" spans="1:6">
      <c r="A16" s="46"/>
      <c r="B16" s="46"/>
      <c r="C16" s="46"/>
      <c r="D16" s="46"/>
      <c r="E16" s="39"/>
      <c r="F16" s="57"/>
    </row>
    <row r="17" spans="1:6">
      <c r="A17" s="49"/>
      <c r="B17" s="50"/>
      <c r="C17" s="29"/>
      <c r="D17" s="29"/>
      <c r="E17" s="29"/>
      <c r="F17" s="29"/>
    </row>
    <row r="18" spans="1:6" ht="36.75" customHeight="1">
      <c r="A18" s="58" t="s">
        <v>162</v>
      </c>
      <c r="B18" s="6"/>
      <c r="C18" s="6"/>
      <c r="D18" s="6"/>
      <c r="E18" s="24"/>
      <c r="F18" s="24"/>
    </row>
    <row r="19" spans="1:6" ht="36.75" customHeight="1">
      <c r="A19" s="58" t="s">
        <v>163</v>
      </c>
      <c r="B19" s="56"/>
      <c r="C19" s="56"/>
      <c r="D19" s="56"/>
      <c r="E19" s="24"/>
      <c r="F19" s="24"/>
    </row>
    <row r="20" spans="1:6" ht="36.75" customHeight="1">
      <c r="A20" s="58" t="s">
        <v>164</v>
      </c>
      <c r="B20" s="56"/>
      <c r="C20" s="56"/>
      <c r="D20" s="56"/>
      <c r="E20" s="24"/>
      <c r="F20" s="24"/>
    </row>
    <row r="22" spans="1:6">
      <c r="A22" s="59" t="s">
        <v>264</v>
      </c>
      <c r="D22" t="s">
        <v>165</v>
      </c>
    </row>
    <row r="25" spans="1:6">
      <c r="D25" t="s">
        <v>166</v>
      </c>
    </row>
    <row r="27" spans="1:6">
      <c r="A27" t="s">
        <v>171</v>
      </c>
    </row>
    <row r="28" spans="1:6">
      <c r="A28" t="s">
        <v>178</v>
      </c>
    </row>
  </sheetData>
  <mergeCells count="2">
    <mergeCell ref="A1:F1"/>
    <mergeCell ref="A12:D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C3E5-4ED0-46B0-A2A9-714F1A8A896E}">
  <sheetPr>
    <pageSetUpPr fitToPage="1"/>
  </sheetPr>
  <dimension ref="A2:J45"/>
  <sheetViews>
    <sheetView zoomScaleNormal="100" workbookViewId="0">
      <selection activeCell="C41" sqref="C41"/>
    </sheetView>
  </sheetViews>
  <sheetFormatPr defaultRowHeight="15"/>
  <cols>
    <col min="1" max="1" width="6.5703125" customWidth="1"/>
    <col min="2" max="2" width="49" customWidth="1"/>
    <col min="3" max="3" width="18.42578125" customWidth="1"/>
    <col min="4" max="4" width="19.28515625" customWidth="1"/>
    <col min="5" max="5" width="16.42578125" customWidth="1"/>
    <col min="6" max="6" width="9.7109375" customWidth="1"/>
    <col min="8" max="8" width="10.140625" bestFit="1" customWidth="1"/>
  </cols>
  <sheetData>
    <row r="2" spans="1:10">
      <c r="A2" s="89" t="s">
        <v>104</v>
      </c>
      <c r="B2" s="89"/>
      <c r="C2" s="89"/>
      <c r="D2" s="89"/>
      <c r="E2" s="89"/>
      <c r="F2" s="30"/>
    </row>
    <row r="3" spans="1:10" ht="30">
      <c r="A3" s="1" t="s">
        <v>2</v>
      </c>
      <c r="B3" s="1" t="s">
        <v>103</v>
      </c>
      <c r="C3" s="3" t="s">
        <v>177</v>
      </c>
      <c r="D3" s="3" t="s">
        <v>173</v>
      </c>
      <c r="E3" s="3" t="s">
        <v>174</v>
      </c>
      <c r="F3" s="3" t="s">
        <v>5</v>
      </c>
      <c r="G3" s="3" t="s">
        <v>4</v>
      </c>
    </row>
    <row r="4" spans="1:10">
      <c r="A4" s="1">
        <v>1</v>
      </c>
      <c r="B4" s="1">
        <v>2</v>
      </c>
      <c r="C4" s="3">
        <v>3</v>
      </c>
      <c r="D4" s="29">
        <v>4</v>
      </c>
      <c r="E4" s="3">
        <v>5</v>
      </c>
      <c r="F4" s="3">
        <v>7</v>
      </c>
      <c r="G4" s="3">
        <v>6</v>
      </c>
    </row>
    <row r="5" spans="1:10" ht="19.5" customHeight="1">
      <c r="A5" s="5">
        <v>6</v>
      </c>
      <c r="B5" s="5" t="s">
        <v>6</v>
      </c>
      <c r="C5" s="6">
        <f>+C6+C22+C27++C30++C38</f>
        <v>4498907</v>
      </c>
      <c r="D5" s="6">
        <f>+D6+D22+D27+D30+D38</f>
        <v>8547479</v>
      </c>
      <c r="E5" s="6">
        <f>+E6+E22+E27+E30+E38</f>
        <v>4297596.0999999996</v>
      </c>
      <c r="F5" s="24">
        <f>+E5/D5</f>
        <v>0.50279106857121258</v>
      </c>
      <c r="G5" s="24">
        <f>+E5/C5</f>
        <v>0.95525337598665627</v>
      </c>
      <c r="H5" s="11"/>
    </row>
    <row r="6" spans="1:10" ht="30">
      <c r="A6" s="5">
        <v>63</v>
      </c>
      <c r="B6" s="5" t="s">
        <v>102</v>
      </c>
      <c r="C6" s="6">
        <f>+C7+C9+C16+C18</f>
        <v>1101721</v>
      </c>
      <c r="D6" s="6">
        <f>+D7+D9+D14+D16+D18</f>
        <v>773115</v>
      </c>
      <c r="E6" s="6">
        <f>+E7+E9+E14+E16+E18</f>
        <v>387596.37</v>
      </c>
      <c r="F6" s="24">
        <f t="shared" ref="F6:F40" si="0">+E6/D6</f>
        <v>0.50134374575580609</v>
      </c>
      <c r="G6" s="24">
        <f t="shared" ref="G6:G40" si="1">+E6/C6</f>
        <v>0.35180991376219567</v>
      </c>
      <c r="J6" s="11"/>
    </row>
    <row r="7" spans="1:10">
      <c r="A7" s="5">
        <v>631</v>
      </c>
      <c r="B7" s="5" t="s">
        <v>134</v>
      </c>
      <c r="C7" s="6">
        <f>+C8</f>
        <v>4809</v>
      </c>
      <c r="D7" s="6">
        <f>+D8</f>
        <v>0</v>
      </c>
      <c r="E7" s="6">
        <f>+E8</f>
        <v>8058.45</v>
      </c>
      <c r="F7" s="24"/>
      <c r="G7" s="24">
        <f t="shared" si="1"/>
        <v>1.6757018091079225</v>
      </c>
    </row>
    <row r="8" spans="1:10">
      <c r="A8" s="26">
        <v>6311</v>
      </c>
      <c r="B8" s="26" t="s">
        <v>133</v>
      </c>
      <c r="C8" s="25">
        <v>4809</v>
      </c>
      <c r="D8" s="25"/>
      <c r="E8" s="25">
        <v>8058.45</v>
      </c>
      <c r="F8" s="24"/>
      <c r="G8" s="24">
        <f t="shared" si="1"/>
        <v>1.6757018091079225</v>
      </c>
    </row>
    <row r="9" spans="1:10" ht="30">
      <c r="A9" s="5">
        <v>632</v>
      </c>
      <c r="B9" s="5" t="s">
        <v>101</v>
      </c>
      <c r="C9" s="6">
        <f>+C10+C12</f>
        <v>812911</v>
      </c>
      <c r="D9" s="6">
        <f>+D10+D11+D12+D13</f>
        <v>567688</v>
      </c>
      <c r="E9" s="6">
        <f>+E10+E11+E12+E13</f>
        <v>205952.61000000002</v>
      </c>
      <c r="F9" s="24">
        <f t="shared" si="0"/>
        <v>0.36279190329899524</v>
      </c>
      <c r="G9" s="24">
        <f t="shared" si="1"/>
        <v>0.25335197826084283</v>
      </c>
    </row>
    <row r="10" spans="1:10">
      <c r="A10" s="26">
        <v>6321</v>
      </c>
      <c r="B10" s="26" t="s">
        <v>21</v>
      </c>
      <c r="C10" s="25">
        <v>12277</v>
      </c>
      <c r="D10" s="25">
        <v>0</v>
      </c>
      <c r="E10" s="25">
        <v>5924.73</v>
      </c>
      <c r="F10" s="24"/>
      <c r="G10" s="24">
        <f t="shared" si="1"/>
        <v>0.48258776574081613</v>
      </c>
    </row>
    <row r="11" spans="1:10">
      <c r="A11" s="26">
        <v>6322</v>
      </c>
      <c r="B11" s="26" t="s">
        <v>22</v>
      </c>
      <c r="C11" s="25"/>
      <c r="D11" s="25"/>
      <c r="E11" s="25"/>
      <c r="F11" s="24"/>
      <c r="G11" s="24"/>
    </row>
    <row r="12" spans="1:10">
      <c r="A12" s="26">
        <v>6323</v>
      </c>
      <c r="B12" s="26" t="s">
        <v>18</v>
      </c>
      <c r="C12" s="25">
        <v>800634</v>
      </c>
      <c r="D12" s="25">
        <v>567688</v>
      </c>
      <c r="E12" s="25">
        <v>200027.88</v>
      </c>
      <c r="F12" s="24">
        <f t="shared" si="0"/>
        <v>0.3523553078451544</v>
      </c>
      <c r="G12" s="24">
        <f t="shared" si="1"/>
        <v>0.24983685429297284</v>
      </c>
    </row>
    <row r="13" spans="1:10">
      <c r="A13" s="26">
        <v>6324</v>
      </c>
      <c r="B13" s="26" t="s">
        <v>100</v>
      </c>
      <c r="C13" s="25"/>
      <c r="D13" s="25"/>
      <c r="E13" s="25"/>
      <c r="F13" s="24"/>
      <c r="G13" s="24"/>
    </row>
    <row r="14" spans="1:10" s="27" customFormat="1">
      <c r="A14" s="5">
        <v>634</v>
      </c>
      <c r="B14" s="5" t="s">
        <v>168</v>
      </c>
      <c r="C14" s="6"/>
      <c r="D14" s="6"/>
      <c r="E14" s="6"/>
      <c r="F14" s="24"/>
      <c r="G14" s="24"/>
    </row>
    <row r="15" spans="1:10" s="60" customFormat="1">
      <c r="A15" s="26">
        <v>6341</v>
      </c>
      <c r="B15" s="26" t="s">
        <v>167</v>
      </c>
      <c r="C15" s="25"/>
      <c r="D15" s="25"/>
      <c r="E15" s="25"/>
      <c r="F15" s="24"/>
      <c r="G15" s="24"/>
    </row>
    <row r="16" spans="1:10" ht="30">
      <c r="A16" s="5">
        <v>636</v>
      </c>
      <c r="B16" s="5" t="s">
        <v>132</v>
      </c>
      <c r="C16" s="6">
        <f>+C17</f>
        <v>0</v>
      </c>
      <c r="D16" s="6">
        <f>+D17</f>
        <v>0</v>
      </c>
      <c r="E16" s="6">
        <f>+E17</f>
        <v>8400</v>
      </c>
      <c r="F16" s="24"/>
      <c r="G16" s="24"/>
    </row>
    <row r="17" spans="1:7" ht="30">
      <c r="A17" s="26">
        <v>6361</v>
      </c>
      <c r="B17" s="26" t="s">
        <v>132</v>
      </c>
      <c r="C17" s="25"/>
      <c r="D17" s="25">
        <v>0</v>
      </c>
      <c r="E17" s="25">
        <v>8400</v>
      </c>
      <c r="F17" s="24"/>
      <c r="G17" s="24"/>
    </row>
    <row r="18" spans="1:7" ht="30">
      <c r="A18" s="5">
        <v>639</v>
      </c>
      <c r="B18" s="5" t="s">
        <v>99</v>
      </c>
      <c r="C18" s="6">
        <f>+C19+C20</f>
        <v>284001</v>
      </c>
      <c r="D18" s="6">
        <f>+D19+D20+D21</f>
        <v>205427</v>
      </c>
      <c r="E18" s="6">
        <f>+E19+E20+E21</f>
        <v>165185.31</v>
      </c>
      <c r="F18" s="24">
        <f t="shared" si="0"/>
        <v>0.80410710374001471</v>
      </c>
      <c r="G18" s="24">
        <f t="shared" si="1"/>
        <v>0.5816363674775793</v>
      </c>
    </row>
    <row r="19" spans="1:7" ht="30">
      <c r="A19" s="26">
        <v>6391</v>
      </c>
      <c r="B19" s="26" t="s">
        <v>98</v>
      </c>
      <c r="C19" s="25">
        <v>274572</v>
      </c>
      <c r="D19" s="25">
        <v>199164</v>
      </c>
      <c r="E19" s="25">
        <v>165185.31</v>
      </c>
      <c r="F19" s="24">
        <f t="shared" si="0"/>
        <v>0.82939341447249504</v>
      </c>
      <c r="G19" s="24">
        <f t="shared" si="1"/>
        <v>0.6016101787509287</v>
      </c>
    </row>
    <row r="20" spans="1:7" ht="30">
      <c r="A20" s="26">
        <v>6393</v>
      </c>
      <c r="B20" s="26" t="s">
        <v>97</v>
      </c>
      <c r="C20" s="25">
        <v>9429</v>
      </c>
      <c r="D20" s="25">
        <v>6263</v>
      </c>
      <c r="E20" s="25">
        <v>0</v>
      </c>
      <c r="F20" s="24">
        <f t="shared" si="0"/>
        <v>0</v>
      </c>
      <c r="G20" s="24">
        <f t="shared" si="1"/>
        <v>0</v>
      </c>
    </row>
    <row r="21" spans="1:7">
      <c r="A21" s="26">
        <v>6394</v>
      </c>
      <c r="B21" s="26" t="s">
        <v>96</v>
      </c>
      <c r="C21" s="25"/>
      <c r="D21" s="25"/>
      <c r="E21" s="25"/>
      <c r="F21" s="24"/>
      <c r="G21" s="24"/>
    </row>
    <row r="22" spans="1:7">
      <c r="A22" s="5">
        <v>64</v>
      </c>
      <c r="B22" s="5" t="s">
        <v>95</v>
      </c>
      <c r="C22" s="6">
        <f>+C23</f>
        <v>3</v>
      </c>
      <c r="D22" s="6">
        <f>+D23</f>
        <v>0</v>
      </c>
      <c r="E22" s="6">
        <f>+E23</f>
        <v>0</v>
      </c>
      <c r="F22" s="24"/>
      <c r="G22" s="24"/>
    </row>
    <row r="23" spans="1:7">
      <c r="A23" s="5">
        <v>641</v>
      </c>
      <c r="B23" s="5" t="s">
        <v>94</v>
      </c>
      <c r="C23" s="6">
        <f>+C24</f>
        <v>3</v>
      </c>
      <c r="D23" s="6"/>
      <c r="E23" s="6"/>
      <c r="F23" s="24"/>
      <c r="G23" s="24"/>
    </row>
    <row r="24" spans="1:7">
      <c r="A24" s="26">
        <v>6413</v>
      </c>
      <c r="B24" s="26" t="s">
        <v>12</v>
      </c>
      <c r="C24" s="25">
        <v>3</v>
      </c>
      <c r="D24" s="25"/>
      <c r="E24" s="25"/>
      <c r="F24" s="24"/>
      <c r="G24" s="24"/>
    </row>
    <row r="25" spans="1:7">
      <c r="A25" s="26">
        <v>6414</v>
      </c>
      <c r="B25" s="26" t="s">
        <v>13</v>
      </c>
      <c r="C25" s="25"/>
      <c r="D25" s="25"/>
      <c r="E25" s="25"/>
      <c r="F25" s="24"/>
      <c r="G25" s="24"/>
    </row>
    <row r="26" spans="1:7" ht="30">
      <c r="A26" s="26">
        <v>6415</v>
      </c>
      <c r="B26" s="26" t="s">
        <v>14</v>
      </c>
      <c r="C26" s="25"/>
      <c r="D26" s="25"/>
      <c r="E26" s="25"/>
      <c r="F26" s="24"/>
      <c r="G26" s="24"/>
    </row>
    <row r="27" spans="1:7" ht="30">
      <c r="A27" s="5">
        <v>65</v>
      </c>
      <c r="B27" s="5" t="s">
        <v>93</v>
      </c>
      <c r="C27" s="6">
        <f t="shared" ref="C27:E28" si="2">+C28</f>
        <v>162165</v>
      </c>
      <c r="D27" s="6">
        <f t="shared" si="2"/>
        <v>358352</v>
      </c>
      <c r="E27" s="6">
        <f t="shared" si="2"/>
        <v>97917.63</v>
      </c>
      <c r="F27" s="24">
        <f t="shared" si="0"/>
        <v>0.27324426820556325</v>
      </c>
      <c r="G27" s="24">
        <f t="shared" si="1"/>
        <v>0.60381481824068084</v>
      </c>
    </row>
    <row r="28" spans="1:7">
      <c r="A28" s="5">
        <v>652</v>
      </c>
      <c r="B28" s="5" t="s">
        <v>92</v>
      </c>
      <c r="C28" s="6">
        <f t="shared" si="2"/>
        <v>162165</v>
      </c>
      <c r="D28" s="6">
        <f t="shared" si="2"/>
        <v>358352</v>
      </c>
      <c r="E28" s="6">
        <f t="shared" si="2"/>
        <v>97917.63</v>
      </c>
      <c r="F28" s="24">
        <f t="shared" si="0"/>
        <v>0.27324426820556325</v>
      </c>
      <c r="G28" s="24">
        <f t="shared" si="1"/>
        <v>0.60381481824068084</v>
      </c>
    </row>
    <row r="29" spans="1:7">
      <c r="A29" s="26">
        <v>6526</v>
      </c>
      <c r="B29" s="26" t="s">
        <v>91</v>
      </c>
      <c r="C29" s="25">
        <v>162165</v>
      </c>
      <c r="D29" s="25">
        <v>358352</v>
      </c>
      <c r="E29" s="25">
        <v>97917.63</v>
      </c>
      <c r="F29" s="24">
        <f t="shared" si="0"/>
        <v>0.27324426820556325</v>
      </c>
      <c r="G29" s="24">
        <f t="shared" si="1"/>
        <v>0.60381481824068084</v>
      </c>
    </row>
    <row r="30" spans="1:7" ht="30">
      <c r="A30" s="5">
        <v>66</v>
      </c>
      <c r="B30" s="5" t="s">
        <v>90</v>
      </c>
      <c r="C30" s="6">
        <f>+C31+C34</f>
        <v>150541</v>
      </c>
      <c r="D30" s="6">
        <f>+D31</f>
        <v>132722</v>
      </c>
      <c r="E30" s="6">
        <f>+E31</f>
        <v>119920.37</v>
      </c>
      <c r="F30" s="24">
        <f t="shared" si="0"/>
        <v>0.90354553126083093</v>
      </c>
      <c r="G30" s="24">
        <f t="shared" si="1"/>
        <v>0.79659607681628253</v>
      </c>
    </row>
    <row r="31" spans="1:7" ht="30">
      <c r="A31" s="5">
        <v>661</v>
      </c>
      <c r="B31" s="5" t="s">
        <v>89</v>
      </c>
      <c r="C31" s="6">
        <f>+C33</f>
        <v>145942</v>
      </c>
      <c r="D31" s="6">
        <f>+D32+D33</f>
        <v>132722</v>
      </c>
      <c r="E31" s="6">
        <f>+E32+E33</f>
        <v>119920.37</v>
      </c>
      <c r="F31" s="24">
        <f t="shared" si="0"/>
        <v>0.90354553126083093</v>
      </c>
      <c r="G31" s="24">
        <f t="shared" si="1"/>
        <v>0.82169882556083917</v>
      </c>
    </row>
    <row r="32" spans="1:7" s="28" customFormat="1">
      <c r="A32" s="26">
        <v>6614</v>
      </c>
      <c r="B32" s="26" t="s">
        <v>88</v>
      </c>
      <c r="C32" s="25"/>
      <c r="D32" s="25"/>
      <c r="E32" s="25"/>
      <c r="F32" s="24"/>
      <c r="G32" s="24"/>
    </row>
    <row r="33" spans="1:8">
      <c r="A33" s="26">
        <v>6615</v>
      </c>
      <c r="B33" s="26" t="s">
        <v>87</v>
      </c>
      <c r="C33" s="25">
        <v>145942</v>
      </c>
      <c r="D33" s="25">
        <v>132722</v>
      </c>
      <c r="E33" s="25">
        <v>119920.37</v>
      </c>
      <c r="F33" s="24">
        <f t="shared" si="0"/>
        <v>0.90354553126083093</v>
      </c>
      <c r="G33" s="24">
        <f t="shared" si="1"/>
        <v>0.82169882556083917</v>
      </c>
    </row>
    <row r="34" spans="1:8" ht="30">
      <c r="A34" s="5">
        <v>663</v>
      </c>
      <c r="B34" s="5" t="s">
        <v>86</v>
      </c>
      <c r="C34" s="6">
        <f>+C35</f>
        <v>4599</v>
      </c>
      <c r="D34" s="6"/>
      <c r="E34" s="6"/>
      <c r="F34" s="24"/>
      <c r="G34" s="24"/>
    </row>
    <row r="35" spans="1:8">
      <c r="A35" s="26">
        <v>6631</v>
      </c>
      <c r="B35" s="26" t="s">
        <v>28</v>
      </c>
      <c r="C35" s="25">
        <v>4599</v>
      </c>
      <c r="D35" s="25"/>
      <c r="E35" s="25"/>
      <c r="F35" s="24"/>
      <c r="G35" s="24"/>
    </row>
    <row r="36" spans="1:8" s="60" customFormat="1">
      <c r="A36" s="5">
        <v>68</v>
      </c>
      <c r="B36" s="5" t="s">
        <v>170</v>
      </c>
      <c r="C36" s="6"/>
      <c r="D36" s="6"/>
      <c r="E36" s="6"/>
      <c r="F36" s="24"/>
      <c r="G36" s="24"/>
    </row>
    <row r="37" spans="1:8" s="60" customFormat="1">
      <c r="A37" s="26">
        <v>6831</v>
      </c>
      <c r="B37" s="26" t="s">
        <v>169</v>
      </c>
      <c r="C37" s="25"/>
      <c r="D37" s="25"/>
      <c r="E37" s="25"/>
      <c r="F37" s="24"/>
      <c r="G37" s="24"/>
    </row>
    <row r="38" spans="1:8" ht="30">
      <c r="A38" s="5">
        <v>67</v>
      </c>
      <c r="B38" s="5" t="s">
        <v>85</v>
      </c>
      <c r="C38" s="6">
        <f>+C39</f>
        <v>3084477</v>
      </c>
      <c r="D38" s="6">
        <f>+D39</f>
        <v>7283290</v>
      </c>
      <c r="E38" s="6">
        <f>+E39</f>
        <v>3692161.73</v>
      </c>
      <c r="F38" s="24">
        <f t="shared" si="0"/>
        <v>0.50693597673578839</v>
      </c>
      <c r="G38" s="24">
        <f t="shared" si="1"/>
        <v>1.1970138632902758</v>
      </c>
    </row>
    <row r="39" spans="1:8" ht="30">
      <c r="A39" s="5">
        <v>671</v>
      </c>
      <c r="B39" s="5" t="s">
        <v>84</v>
      </c>
      <c r="C39" s="6">
        <f>C40</f>
        <v>3084477</v>
      </c>
      <c r="D39" s="6">
        <f>+D40</f>
        <v>7283290</v>
      </c>
      <c r="E39" s="6">
        <f>+E40</f>
        <v>3692161.73</v>
      </c>
      <c r="F39" s="24">
        <f t="shared" si="0"/>
        <v>0.50693597673578839</v>
      </c>
      <c r="G39" s="24">
        <f t="shared" si="1"/>
        <v>1.1970138632902758</v>
      </c>
    </row>
    <row r="40" spans="1:8">
      <c r="A40" s="26">
        <v>6711</v>
      </c>
      <c r="B40" s="26" t="s">
        <v>8</v>
      </c>
      <c r="C40" s="25">
        <v>3084477</v>
      </c>
      <c r="D40" s="25">
        <v>7283290</v>
      </c>
      <c r="E40" s="25">
        <v>3692161.73</v>
      </c>
      <c r="F40" s="24">
        <f t="shared" si="0"/>
        <v>0.50693597673578839</v>
      </c>
      <c r="G40" s="24">
        <f t="shared" si="1"/>
        <v>1.1970138632902758</v>
      </c>
      <c r="H40" s="11"/>
    </row>
    <row r="41" spans="1:8">
      <c r="A41" s="5">
        <v>7</v>
      </c>
      <c r="B41" s="5" t="s">
        <v>83</v>
      </c>
      <c r="C41" s="6">
        <f>+C42</f>
        <v>0</v>
      </c>
      <c r="D41" s="6">
        <f t="shared" ref="D41:E43" si="3">+D42</f>
        <v>0</v>
      </c>
      <c r="E41" s="6">
        <f t="shared" si="3"/>
        <v>966.86</v>
      </c>
      <c r="F41" s="24"/>
      <c r="G41" s="24"/>
    </row>
    <row r="42" spans="1:8">
      <c r="A42" s="5">
        <v>72</v>
      </c>
      <c r="B42" s="5" t="s">
        <v>82</v>
      </c>
      <c r="C42" s="6">
        <f>+C43</f>
        <v>0</v>
      </c>
      <c r="D42" s="6">
        <f t="shared" si="3"/>
        <v>0</v>
      </c>
      <c r="E42" s="6">
        <f t="shared" si="3"/>
        <v>966.86</v>
      </c>
      <c r="F42" s="24"/>
      <c r="G42" s="24"/>
    </row>
    <row r="43" spans="1:8" s="27" customFormat="1">
      <c r="A43" s="5">
        <v>721</v>
      </c>
      <c r="B43" s="5" t="s">
        <v>81</v>
      </c>
      <c r="C43" s="6">
        <f>+C44</f>
        <v>0</v>
      </c>
      <c r="D43" s="6">
        <f t="shared" si="3"/>
        <v>0</v>
      </c>
      <c r="E43" s="6">
        <f t="shared" si="3"/>
        <v>966.86</v>
      </c>
      <c r="F43" s="24"/>
      <c r="G43" s="24"/>
    </row>
    <row r="44" spans="1:8">
      <c r="A44" s="26">
        <v>7211</v>
      </c>
      <c r="B44" s="26" t="s">
        <v>80</v>
      </c>
      <c r="C44" s="25">
        <v>0</v>
      </c>
      <c r="D44" s="25">
        <v>0</v>
      </c>
      <c r="E44" s="25">
        <v>966.86</v>
      </c>
      <c r="F44" s="24"/>
      <c r="G44" s="24"/>
    </row>
    <row r="45" spans="1:8">
      <c r="A45" s="17"/>
      <c r="B45" s="17" t="s">
        <v>31</v>
      </c>
      <c r="C45" s="18">
        <f>+C41+C5</f>
        <v>4498907</v>
      </c>
      <c r="D45" s="18">
        <f>+D41+D5</f>
        <v>8547479</v>
      </c>
      <c r="E45" s="18">
        <f>+E41+E5</f>
        <v>4298562.96</v>
      </c>
      <c r="F45" s="18"/>
      <c r="G45" s="18"/>
    </row>
  </sheetData>
  <protectedRanges>
    <protectedRange algorithmName="SHA-512" hashValue="R8frfBQ/MhInQYm+jLEgMwgPwCkrGPIUaxyIFLRSCn/+fIsUU6bmJDax/r7gTh2PEAEvgODYwg0rRRjqSM/oww==" saltValue="tbZzHO5lCNHCDH5y3XGZag==" spinCount="100000" sqref="E10" name="Range1_1"/>
    <protectedRange algorithmName="SHA-512" hashValue="R8frfBQ/MhInQYm+jLEgMwgPwCkrGPIUaxyIFLRSCn/+fIsUU6bmJDax/r7gTh2PEAEvgODYwg0rRRjqSM/oww==" saltValue="tbZzHO5lCNHCDH5y3XGZag==" spinCount="100000" sqref="E8" name="Range1_2"/>
  </protectedRanges>
  <mergeCells count="1">
    <mergeCell ref="A2:E2"/>
  </mergeCells>
  <dataValidations count="1">
    <dataValidation type="whole" allowBlank="1" showInputMessage="1" showErrorMessage="1" errorTitle="GREŠKA" error="U ovo polje je dozvoljen unos samo brojčanih vrijednosti (bez decimala!)" sqref="D44 D33 D16:D17 D12 D19 E16" xr:uid="{71FA37CF-A9BB-4E3C-BD00-EEF1AC69C038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4DE7-2EE6-4F37-A1FE-785F9E0BEECB}">
  <sheetPr>
    <pageSetUpPr fitToPage="1"/>
  </sheetPr>
  <dimension ref="A2:I91"/>
  <sheetViews>
    <sheetView zoomScaleNormal="100" workbookViewId="0">
      <selection activeCell="I85" sqref="I85"/>
    </sheetView>
  </sheetViews>
  <sheetFormatPr defaultRowHeight="15"/>
  <cols>
    <col min="1" max="1" width="7" customWidth="1"/>
    <col min="2" max="2" width="50.42578125" customWidth="1"/>
    <col min="3" max="3" width="16.140625" customWidth="1"/>
    <col min="4" max="4" width="20.140625" customWidth="1"/>
    <col min="5" max="5" width="16" customWidth="1"/>
    <col min="6" max="6" width="8.42578125" customWidth="1"/>
    <col min="7" max="7" width="9" customWidth="1"/>
    <col min="9" max="9" width="10.140625" bestFit="1" customWidth="1"/>
  </cols>
  <sheetData>
    <row r="2" spans="1:9">
      <c r="A2" s="89" t="s">
        <v>105</v>
      </c>
      <c r="B2" s="89"/>
      <c r="C2" s="89"/>
      <c r="D2" s="89"/>
      <c r="E2" s="89"/>
      <c r="G2" s="30"/>
    </row>
    <row r="3" spans="1:9" ht="41.25" customHeight="1">
      <c r="A3" s="1" t="s">
        <v>2</v>
      </c>
      <c r="B3" s="1" t="s">
        <v>106</v>
      </c>
      <c r="C3" s="3" t="s">
        <v>177</v>
      </c>
      <c r="D3" s="3" t="s">
        <v>173</v>
      </c>
      <c r="E3" s="3" t="s">
        <v>174</v>
      </c>
      <c r="F3" s="3" t="s">
        <v>5</v>
      </c>
      <c r="G3" s="3" t="s">
        <v>4</v>
      </c>
    </row>
    <row r="4" spans="1:9">
      <c r="A4" s="1">
        <v>1</v>
      </c>
      <c r="B4" s="1">
        <v>2</v>
      </c>
      <c r="C4" s="3">
        <v>3</v>
      </c>
      <c r="D4" s="29">
        <v>4</v>
      </c>
      <c r="E4" s="3">
        <v>5</v>
      </c>
      <c r="F4" s="3">
        <v>7</v>
      </c>
      <c r="G4" s="3">
        <v>6</v>
      </c>
    </row>
    <row r="5" spans="1:9">
      <c r="A5" s="5">
        <v>3</v>
      </c>
      <c r="B5" s="5" t="s">
        <v>107</v>
      </c>
      <c r="C5" s="6">
        <f>+C6+C14+C46+C52+C55+C61+C64</f>
        <v>3651101</v>
      </c>
      <c r="D5" s="6">
        <f t="shared" ref="D5:E5" si="0">+D6+D14+D46+D52+D55+D61+D64</f>
        <v>8401443</v>
      </c>
      <c r="E5" s="6">
        <f t="shared" si="0"/>
        <v>4287141.3000000007</v>
      </c>
      <c r="F5" s="24">
        <f>+E5/D5</f>
        <v>0.51028630438842482</v>
      </c>
      <c r="G5" s="24">
        <f>+E5/C5</f>
        <v>1.1742050685532941</v>
      </c>
      <c r="I5" s="11"/>
    </row>
    <row r="6" spans="1:9">
      <c r="A6" s="5">
        <v>31</v>
      </c>
      <c r="B6" s="5" t="s">
        <v>108</v>
      </c>
      <c r="C6" s="6">
        <f>+C7+C10+C12</f>
        <v>2997769</v>
      </c>
      <c r="D6" s="6">
        <f t="shared" ref="D6:E6" si="1">+D7+D10+D12</f>
        <v>7185046</v>
      </c>
      <c r="E6" s="6">
        <f t="shared" si="1"/>
        <v>3686616.8200000003</v>
      </c>
      <c r="F6" s="24">
        <f t="shared" ref="F6:F69" si="2">+E6/D6</f>
        <v>0.51309578532969735</v>
      </c>
      <c r="G6" s="24">
        <f t="shared" ref="G6:G69" si="3">+E6/C6</f>
        <v>1.2297868248020445</v>
      </c>
    </row>
    <row r="7" spans="1:9">
      <c r="A7" s="5">
        <v>311</v>
      </c>
      <c r="B7" s="5" t="s">
        <v>109</v>
      </c>
      <c r="C7" s="6">
        <f>+C8+C9</f>
        <v>2518443</v>
      </c>
      <c r="D7" s="6">
        <f t="shared" ref="D7:E7" si="4">+D8+D9</f>
        <v>6230137</v>
      </c>
      <c r="E7" s="6">
        <f t="shared" si="4"/>
        <v>3105513.14</v>
      </c>
      <c r="F7" s="24">
        <f t="shared" si="2"/>
        <v>0.49846626807725097</v>
      </c>
      <c r="G7" s="24">
        <f t="shared" si="3"/>
        <v>1.233108368940651</v>
      </c>
    </row>
    <row r="8" spans="1:9">
      <c r="A8" s="26">
        <v>3111</v>
      </c>
      <c r="B8" s="26" t="s">
        <v>110</v>
      </c>
      <c r="C8" s="25">
        <v>2518443</v>
      </c>
      <c r="D8" s="25">
        <f>5990098+240039</f>
        <v>6230137</v>
      </c>
      <c r="E8" s="25">
        <v>3105513.14</v>
      </c>
      <c r="F8" s="24">
        <f t="shared" si="2"/>
        <v>0.49846626807725097</v>
      </c>
      <c r="G8" s="24">
        <f t="shared" si="3"/>
        <v>1.233108368940651</v>
      </c>
    </row>
    <row r="9" spans="1:9">
      <c r="A9" s="26">
        <v>3112</v>
      </c>
      <c r="B9" s="26" t="s">
        <v>37</v>
      </c>
      <c r="C9" s="25"/>
      <c r="D9" s="25"/>
      <c r="E9" s="25"/>
      <c r="F9" s="24"/>
      <c r="G9" s="24"/>
    </row>
    <row r="10" spans="1:9">
      <c r="A10" s="5">
        <v>312</v>
      </c>
      <c r="B10" s="5" t="s">
        <v>32</v>
      </c>
      <c r="C10" s="6">
        <f>+C11</f>
        <v>69021</v>
      </c>
      <c r="D10" s="6">
        <f t="shared" ref="D10:E10" si="5">+D11</f>
        <v>122787</v>
      </c>
      <c r="E10" s="6">
        <f t="shared" si="5"/>
        <v>84132.21</v>
      </c>
      <c r="F10" s="24">
        <f t="shared" si="2"/>
        <v>0.68518825282806817</v>
      </c>
      <c r="G10" s="24">
        <f t="shared" si="3"/>
        <v>1.2189364106576259</v>
      </c>
    </row>
    <row r="11" spans="1:9">
      <c r="A11" s="26">
        <v>3121</v>
      </c>
      <c r="B11" s="26" t="s">
        <v>32</v>
      </c>
      <c r="C11" s="25">
        <v>69021</v>
      </c>
      <c r="D11" s="25">
        <f>112787+10000</f>
        <v>122787</v>
      </c>
      <c r="E11" s="25">
        <v>84132.21</v>
      </c>
      <c r="F11" s="24">
        <f t="shared" si="2"/>
        <v>0.68518825282806817</v>
      </c>
      <c r="G11" s="24">
        <f t="shared" si="3"/>
        <v>1.2189364106576259</v>
      </c>
    </row>
    <row r="12" spans="1:9">
      <c r="A12" s="5">
        <v>313</v>
      </c>
      <c r="B12" s="5" t="s">
        <v>111</v>
      </c>
      <c r="C12" s="6">
        <f>+C13</f>
        <v>410305</v>
      </c>
      <c r="D12" s="6">
        <f t="shared" ref="D12:E12" si="6">+D13</f>
        <v>832122</v>
      </c>
      <c r="E12" s="6">
        <f t="shared" si="6"/>
        <v>496971.47</v>
      </c>
      <c r="F12" s="24">
        <f t="shared" si="2"/>
        <v>0.59723390320169389</v>
      </c>
      <c r="G12" s="24">
        <f t="shared" si="3"/>
        <v>1.2112245037228402</v>
      </c>
    </row>
    <row r="13" spans="1:9">
      <c r="A13" s="26">
        <v>3132</v>
      </c>
      <c r="B13" s="26" t="s">
        <v>33</v>
      </c>
      <c r="C13" s="25">
        <v>410305</v>
      </c>
      <c r="D13" s="25">
        <v>832122</v>
      </c>
      <c r="E13" s="25">
        <v>496971.47</v>
      </c>
      <c r="F13" s="24">
        <f t="shared" si="2"/>
        <v>0.59723390320169389</v>
      </c>
      <c r="G13" s="24">
        <f t="shared" si="3"/>
        <v>1.2112245037228402</v>
      </c>
    </row>
    <row r="14" spans="1:9">
      <c r="A14" s="5">
        <v>32</v>
      </c>
      <c r="B14" s="5" t="s">
        <v>112</v>
      </c>
      <c r="C14" s="6">
        <f>+C15+C20+C27+C37+C39</f>
        <v>628780</v>
      </c>
      <c r="D14" s="6">
        <f>+D15+D20+D27+D37+D39</f>
        <v>1197517</v>
      </c>
      <c r="E14" s="6">
        <f>+E15+E20+E27+E37+E39</f>
        <v>583803.29999999993</v>
      </c>
      <c r="F14" s="24">
        <f t="shared" si="2"/>
        <v>0.48751149252995984</v>
      </c>
      <c r="G14" s="24">
        <f t="shared" si="3"/>
        <v>0.92846989408060043</v>
      </c>
    </row>
    <row r="15" spans="1:9">
      <c r="A15" s="5">
        <v>321</v>
      </c>
      <c r="B15" s="5" t="s">
        <v>113</v>
      </c>
      <c r="C15" s="6">
        <f>+C16+C17+C18+C19</f>
        <v>109603</v>
      </c>
      <c r="D15" s="6">
        <f>+D16+D17+D18</f>
        <v>327858</v>
      </c>
      <c r="E15" s="6">
        <f>+E16+E17+E18+E19</f>
        <v>194038.45</v>
      </c>
      <c r="F15" s="24">
        <f t="shared" si="2"/>
        <v>0.59183686230014221</v>
      </c>
      <c r="G15" s="24">
        <f t="shared" si="3"/>
        <v>1.7703753546891965</v>
      </c>
      <c r="I15" s="11"/>
    </row>
    <row r="16" spans="1:9">
      <c r="A16" s="26">
        <v>3211</v>
      </c>
      <c r="B16" s="26" t="s">
        <v>38</v>
      </c>
      <c r="C16" s="25">
        <v>50601</v>
      </c>
      <c r="D16" s="25">
        <f>35991+155785</f>
        <v>191776</v>
      </c>
      <c r="E16" s="25">
        <v>114397.4</v>
      </c>
      <c r="F16" s="24">
        <f t="shared" si="2"/>
        <v>0.59651572668112796</v>
      </c>
      <c r="G16" s="24">
        <f t="shared" si="3"/>
        <v>2.2607735024999505</v>
      </c>
    </row>
    <row r="17" spans="1:9">
      <c r="A17" s="26">
        <v>3212</v>
      </c>
      <c r="B17" s="26" t="s">
        <v>34</v>
      </c>
      <c r="C17" s="25">
        <v>42392</v>
      </c>
      <c r="D17" s="25">
        <v>91082</v>
      </c>
      <c r="E17" s="25">
        <v>58929.3</v>
      </c>
      <c r="F17" s="24">
        <f t="shared" si="2"/>
        <v>0.64699172174524056</v>
      </c>
      <c r="G17" s="24">
        <f t="shared" si="3"/>
        <v>1.3901042649556521</v>
      </c>
    </row>
    <row r="18" spans="1:9">
      <c r="A18" s="26">
        <v>3213</v>
      </c>
      <c r="B18" s="26" t="s">
        <v>39</v>
      </c>
      <c r="C18" s="25">
        <v>16610</v>
      </c>
      <c r="D18" s="25">
        <v>45000</v>
      </c>
      <c r="E18" s="25">
        <v>20711.75</v>
      </c>
      <c r="F18" s="24">
        <f t="shared" si="2"/>
        <v>0.46026111111111112</v>
      </c>
      <c r="G18" s="24">
        <f t="shared" si="3"/>
        <v>1.2469446116797109</v>
      </c>
    </row>
    <row r="19" spans="1:9">
      <c r="A19" s="26">
        <v>3214</v>
      </c>
      <c r="B19" s="26" t="s">
        <v>71</v>
      </c>
      <c r="C19" s="25">
        <v>0</v>
      </c>
      <c r="D19" s="25">
        <v>0</v>
      </c>
      <c r="E19" s="25">
        <v>0</v>
      </c>
      <c r="F19" s="24"/>
      <c r="G19" s="24"/>
    </row>
    <row r="20" spans="1:9">
      <c r="A20" s="5">
        <v>322</v>
      </c>
      <c r="B20" s="5" t="s">
        <v>114</v>
      </c>
      <c r="C20" s="6">
        <f>+C21+C22+C23+C24+C25+C26</f>
        <v>147792</v>
      </c>
      <c r="D20" s="6">
        <f>+D21+D22+D23+D24+D25+D26</f>
        <v>342792</v>
      </c>
      <c r="E20" s="6">
        <f>+E21+E22+E23+E24+E25+E26</f>
        <v>107081.72999999998</v>
      </c>
      <c r="F20" s="24">
        <f t="shared" si="2"/>
        <v>0.31238106490233136</v>
      </c>
      <c r="G20" s="24">
        <f t="shared" si="3"/>
        <v>0.72454348002598234</v>
      </c>
    </row>
    <row r="21" spans="1:9">
      <c r="A21" s="26">
        <v>3221</v>
      </c>
      <c r="B21" s="26" t="s">
        <v>40</v>
      </c>
      <c r="C21" s="25">
        <v>17405</v>
      </c>
      <c r="D21" s="25">
        <v>29553</v>
      </c>
      <c r="E21" s="25">
        <v>20071.11</v>
      </c>
      <c r="F21" s="24">
        <f t="shared" si="2"/>
        <v>0.67915643081920618</v>
      </c>
      <c r="G21" s="24">
        <f t="shared" si="3"/>
        <v>1.1531806952025281</v>
      </c>
    </row>
    <row r="22" spans="1:9">
      <c r="A22" s="26">
        <v>3222</v>
      </c>
      <c r="B22" s="26" t="s">
        <v>41</v>
      </c>
      <c r="C22" s="25">
        <v>722</v>
      </c>
      <c r="D22" s="25">
        <v>5000</v>
      </c>
      <c r="E22" s="25">
        <v>632.11</v>
      </c>
      <c r="F22" s="24">
        <f t="shared" si="2"/>
        <v>0.12642200000000001</v>
      </c>
      <c r="G22" s="24">
        <f t="shared" si="3"/>
        <v>0.87549861495844872</v>
      </c>
    </row>
    <row r="23" spans="1:9">
      <c r="A23" s="26">
        <v>3223</v>
      </c>
      <c r="B23" s="26" t="s">
        <v>42</v>
      </c>
      <c r="C23" s="25">
        <v>108583</v>
      </c>
      <c r="D23" s="25">
        <f>181163+87076</f>
        <v>268239</v>
      </c>
      <c r="E23" s="25">
        <v>75803.31</v>
      </c>
      <c r="F23" s="24">
        <f t="shared" si="2"/>
        <v>0.28259615492154383</v>
      </c>
      <c r="G23" s="24">
        <f t="shared" si="3"/>
        <v>0.6981139773261007</v>
      </c>
    </row>
    <row r="24" spans="1:9">
      <c r="A24" s="26">
        <v>3224</v>
      </c>
      <c r="B24" s="26" t="s">
        <v>43</v>
      </c>
      <c r="C24" s="25">
        <v>11664</v>
      </c>
      <c r="D24" s="25">
        <v>20000</v>
      </c>
      <c r="E24" s="25">
        <v>4411.2299999999996</v>
      </c>
      <c r="F24" s="24">
        <f t="shared" si="2"/>
        <v>0.22056149999999997</v>
      </c>
      <c r="G24" s="24">
        <f t="shared" si="3"/>
        <v>0.37819187242798352</v>
      </c>
    </row>
    <row r="25" spans="1:9">
      <c r="A25" s="26">
        <v>3225</v>
      </c>
      <c r="B25" t="s">
        <v>136</v>
      </c>
      <c r="C25" s="25">
        <v>9381</v>
      </c>
      <c r="D25" s="25">
        <v>20000</v>
      </c>
      <c r="E25" s="25">
        <v>5957.79</v>
      </c>
      <c r="F25" s="24">
        <f t="shared" si="2"/>
        <v>0.29788949999999997</v>
      </c>
      <c r="G25" s="24">
        <f t="shared" si="3"/>
        <v>0.63509114166933167</v>
      </c>
    </row>
    <row r="26" spans="1:9">
      <c r="A26" s="26">
        <v>3227</v>
      </c>
      <c r="B26" s="26" t="s">
        <v>44</v>
      </c>
      <c r="C26" s="25">
        <v>37</v>
      </c>
      <c r="D26" s="25"/>
      <c r="E26" s="25">
        <v>206.18</v>
      </c>
      <c r="F26" s="24"/>
      <c r="G26" s="24">
        <f t="shared" si="3"/>
        <v>5.572432432432433</v>
      </c>
    </row>
    <row r="27" spans="1:9">
      <c r="A27" s="5">
        <v>323</v>
      </c>
      <c r="B27" s="5" t="s">
        <v>115</v>
      </c>
      <c r="C27" s="6">
        <f>+C28+C29+C30+C31+C32+C33+C34+C35+C36</f>
        <v>338362</v>
      </c>
      <c r="D27" s="6">
        <f>+D28+D29+D30+D31+D32+D33+D34+D35+D36</f>
        <v>462270</v>
      </c>
      <c r="E27" s="6">
        <f>+E28+E29+E30+E31+E32+E33+E34+E35+E36</f>
        <v>239412.55</v>
      </c>
      <c r="F27" s="24">
        <f t="shared" si="2"/>
        <v>0.51790631016505506</v>
      </c>
      <c r="G27" s="24">
        <f t="shared" si="3"/>
        <v>0.70756334931227494</v>
      </c>
      <c r="I27" s="11"/>
    </row>
    <row r="28" spans="1:9">
      <c r="A28" s="26">
        <v>3231</v>
      </c>
      <c r="B28" s="26" t="s">
        <v>45</v>
      </c>
      <c r="C28" s="25">
        <v>12771</v>
      </c>
      <c r="D28" s="25">
        <v>21086</v>
      </c>
      <c r="E28" s="25">
        <v>21060.82</v>
      </c>
      <c r="F28" s="24">
        <f t="shared" si="2"/>
        <v>0.99880584273925821</v>
      </c>
      <c r="G28" s="24">
        <f t="shared" si="3"/>
        <v>1.6491128337639964</v>
      </c>
    </row>
    <row r="29" spans="1:9">
      <c r="A29" s="26">
        <v>3232</v>
      </c>
      <c r="B29" s="26" t="s">
        <v>46</v>
      </c>
      <c r="C29" s="25">
        <v>14209</v>
      </c>
      <c r="D29" s="25">
        <v>55000</v>
      </c>
      <c r="E29" s="25">
        <v>20594.87</v>
      </c>
      <c r="F29" s="24">
        <f t="shared" si="2"/>
        <v>0.3744521818181818</v>
      </c>
      <c r="G29" s="24">
        <f t="shared" si="3"/>
        <v>1.4494243085368428</v>
      </c>
    </row>
    <row r="30" spans="1:9">
      <c r="A30" s="26">
        <v>3233</v>
      </c>
      <c r="B30" s="26" t="s">
        <v>47</v>
      </c>
      <c r="C30" s="25">
        <v>12423</v>
      </c>
      <c r="D30" s="25">
        <f>20000+4000</f>
        <v>24000</v>
      </c>
      <c r="E30" s="25">
        <v>7711.41</v>
      </c>
      <c r="F30" s="24">
        <f t="shared" si="2"/>
        <v>0.32130874999999998</v>
      </c>
      <c r="G30" s="24">
        <f t="shared" si="3"/>
        <v>0.62073653706834098</v>
      </c>
    </row>
    <row r="31" spans="1:9">
      <c r="A31" s="26">
        <v>3234</v>
      </c>
      <c r="B31" s="26" t="s">
        <v>48</v>
      </c>
      <c r="C31" s="25">
        <v>19678</v>
      </c>
      <c r="D31" s="25">
        <v>41489</v>
      </c>
      <c r="E31" s="25">
        <v>18730.330000000002</v>
      </c>
      <c r="F31" s="24">
        <f t="shared" si="2"/>
        <v>0.45145291523054309</v>
      </c>
      <c r="G31" s="24">
        <f t="shared" si="3"/>
        <v>0.9518411423925196</v>
      </c>
    </row>
    <row r="32" spans="1:9">
      <c r="A32" s="26">
        <v>3235</v>
      </c>
      <c r="B32" s="26" t="s">
        <v>49</v>
      </c>
      <c r="C32" s="25">
        <v>6478</v>
      </c>
      <c r="D32" s="25">
        <v>6600</v>
      </c>
      <c r="E32" s="25">
        <v>6442.82</v>
      </c>
      <c r="F32" s="24">
        <f t="shared" si="2"/>
        <v>0.97618484848484843</v>
      </c>
      <c r="G32" s="24">
        <f t="shared" si="3"/>
        <v>0.99456931151589989</v>
      </c>
    </row>
    <row r="33" spans="1:7">
      <c r="A33" s="26">
        <v>3236</v>
      </c>
      <c r="B33" s="26" t="s">
        <v>35</v>
      </c>
      <c r="C33" s="25">
        <v>8126</v>
      </c>
      <c r="D33" s="25">
        <v>19390</v>
      </c>
      <c r="E33" s="25">
        <v>4140.34</v>
      </c>
      <c r="F33" s="24">
        <f t="shared" si="2"/>
        <v>0.21352965446106242</v>
      </c>
      <c r="G33" s="24">
        <f t="shared" si="3"/>
        <v>0.50951759783411277</v>
      </c>
    </row>
    <row r="34" spans="1:7">
      <c r="A34" s="26">
        <v>3237</v>
      </c>
      <c r="B34" s="26" t="s">
        <v>50</v>
      </c>
      <c r="C34" s="25">
        <v>208129</v>
      </c>
      <c r="D34" s="25">
        <f>104775+117692</f>
        <v>222467</v>
      </c>
      <c r="E34" s="25">
        <v>108690.27</v>
      </c>
      <c r="F34" s="24">
        <f t="shared" si="2"/>
        <v>0.48856805728490071</v>
      </c>
      <c r="G34" s="24">
        <f t="shared" si="3"/>
        <v>0.52222549476526581</v>
      </c>
    </row>
    <row r="35" spans="1:7">
      <c r="A35" s="26">
        <v>3238</v>
      </c>
      <c r="B35" s="26" t="s">
        <v>51</v>
      </c>
      <c r="C35" s="25">
        <v>9566</v>
      </c>
      <c r="D35" s="25">
        <v>20000</v>
      </c>
      <c r="E35" s="25">
        <v>8420.17</v>
      </c>
      <c r="F35" s="24">
        <f t="shared" si="2"/>
        <v>0.42100850000000001</v>
      </c>
      <c r="G35" s="24">
        <f t="shared" si="3"/>
        <v>0.88021848212418985</v>
      </c>
    </row>
    <row r="36" spans="1:7">
      <c r="A36" s="26">
        <v>3239</v>
      </c>
      <c r="B36" s="26" t="s">
        <v>52</v>
      </c>
      <c r="C36" s="25">
        <v>46982</v>
      </c>
      <c r="D36" s="25">
        <v>52238</v>
      </c>
      <c r="E36" s="25">
        <v>43621.52</v>
      </c>
      <c r="F36" s="24">
        <f t="shared" si="2"/>
        <v>0.83505340939545913</v>
      </c>
      <c r="G36" s="24">
        <f t="shared" si="3"/>
        <v>0.92847303222510746</v>
      </c>
    </row>
    <row r="37" spans="1:7">
      <c r="A37" s="5">
        <v>324</v>
      </c>
      <c r="B37" s="5" t="s">
        <v>72</v>
      </c>
      <c r="C37" s="6">
        <f>+C38</f>
        <v>17217</v>
      </c>
      <c r="D37" s="6">
        <f>+D38</f>
        <v>24185</v>
      </c>
      <c r="E37" s="6">
        <f>+E38</f>
        <v>17905.189999999999</v>
      </c>
      <c r="F37" s="24">
        <f t="shared" si="2"/>
        <v>0.74034277444697116</v>
      </c>
      <c r="G37" s="24">
        <f t="shared" si="3"/>
        <v>1.0399715397572167</v>
      </c>
    </row>
    <row r="38" spans="1:7">
      <c r="A38" s="26">
        <v>3241</v>
      </c>
      <c r="B38" s="26" t="s">
        <v>72</v>
      </c>
      <c r="C38" s="25">
        <v>17217</v>
      </c>
      <c r="D38" s="25">
        <v>24185</v>
      </c>
      <c r="E38" s="25">
        <v>17905.189999999999</v>
      </c>
      <c r="F38" s="24">
        <f t="shared" si="2"/>
        <v>0.74034277444697116</v>
      </c>
      <c r="G38" s="24">
        <f t="shared" si="3"/>
        <v>1.0399715397572167</v>
      </c>
    </row>
    <row r="39" spans="1:7">
      <c r="A39" s="5">
        <v>329</v>
      </c>
      <c r="B39" s="5" t="s">
        <v>70</v>
      </c>
      <c r="C39" s="6">
        <f>+C40+C41+C42+C43+C44+C45</f>
        <v>15806</v>
      </c>
      <c r="D39" s="6">
        <f t="shared" ref="D39:E39" si="7">+D40+D41+D42+D43+D44+D45</f>
        <v>40412</v>
      </c>
      <c r="E39" s="6">
        <f t="shared" si="7"/>
        <v>25365.38</v>
      </c>
      <c r="F39" s="24">
        <f t="shared" si="2"/>
        <v>0.62766950410769085</v>
      </c>
      <c r="G39" s="24">
        <f t="shared" si="3"/>
        <v>1.6047943818802988</v>
      </c>
    </row>
    <row r="40" spans="1:7">
      <c r="A40" s="26">
        <v>3292</v>
      </c>
      <c r="B40" s="26" t="s">
        <v>53</v>
      </c>
      <c r="C40" s="25">
        <v>2971</v>
      </c>
      <c r="D40" s="25">
        <v>8000</v>
      </c>
      <c r="E40" s="25">
        <v>4480.6400000000003</v>
      </c>
      <c r="F40" s="24">
        <f t="shared" si="2"/>
        <v>0.56008000000000002</v>
      </c>
      <c r="G40" s="24">
        <f t="shared" si="3"/>
        <v>1.5081252103668799</v>
      </c>
    </row>
    <row r="41" spans="1:7">
      <c r="A41" s="26">
        <v>3293</v>
      </c>
      <c r="B41" s="26" t="s">
        <v>54</v>
      </c>
      <c r="C41" s="25">
        <v>3837</v>
      </c>
      <c r="D41" s="25">
        <f>10000+10000</f>
        <v>20000</v>
      </c>
      <c r="E41" s="25">
        <v>16382.67</v>
      </c>
      <c r="F41" s="24">
        <f t="shared" si="2"/>
        <v>0.81913349999999996</v>
      </c>
      <c r="G41" s="24">
        <f t="shared" si="3"/>
        <v>4.2696559812353403</v>
      </c>
    </row>
    <row r="42" spans="1:7">
      <c r="A42" s="26">
        <v>3294</v>
      </c>
      <c r="B42" s="26" t="s">
        <v>55</v>
      </c>
      <c r="C42" s="25">
        <v>1341</v>
      </c>
      <c r="D42" s="25">
        <v>3000</v>
      </c>
      <c r="E42" s="25">
        <v>1416.24</v>
      </c>
      <c r="F42" s="24">
        <f t="shared" si="2"/>
        <v>0.47208</v>
      </c>
      <c r="G42" s="24">
        <f t="shared" si="3"/>
        <v>1.0561073825503355</v>
      </c>
    </row>
    <row r="43" spans="1:7">
      <c r="A43" s="26">
        <v>3295</v>
      </c>
      <c r="B43" s="26" t="s">
        <v>36</v>
      </c>
      <c r="C43" s="25">
        <v>7206</v>
      </c>
      <c r="D43" s="25">
        <v>7412</v>
      </c>
      <c r="E43" s="25">
        <v>1314.67</v>
      </c>
      <c r="F43" s="24">
        <f t="shared" si="2"/>
        <v>0.17737048030221264</v>
      </c>
      <c r="G43" s="24">
        <f t="shared" si="3"/>
        <v>0.18244102137107968</v>
      </c>
    </row>
    <row r="44" spans="1:7">
      <c r="A44" s="26">
        <v>3296</v>
      </c>
      <c r="B44" s="26" t="s">
        <v>73</v>
      </c>
      <c r="C44" s="25"/>
      <c r="D44" s="25"/>
      <c r="E44" s="25"/>
      <c r="F44" s="24"/>
      <c r="G44" s="24"/>
    </row>
    <row r="45" spans="1:7">
      <c r="A45" s="26">
        <v>3299</v>
      </c>
      <c r="B45" s="26" t="s">
        <v>70</v>
      </c>
      <c r="C45" s="25">
        <v>451</v>
      </c>
      <c r="D45" s="25">
        <v>2000</v>
      </c>
      <c r="E45" s="25">
        <v>1771.16</v>
      </c>
      <c r="F45" s="24">
        <f t="shared" si="2"/>
        <v>0.88558000000000003</v>
      </c>
      <c r="G45" s="24">
        <f t="shared" si="3"/>
        <v>3.9271840354767185</v>
      </c>
    </row>
    <row r="46" spans="1:7">
      <c r="A46" s="5">
        <v>34</v>
      </c>
      <c r="B46" s="5" t="s">
        <v>116</v>
      </c>
      <c r="C46" s="6">
        <f>+C47</f>
        <v>1576</v>
      </c>
      <c r="D46" s="6">
        <f t="shared" ref="D46:E46" si="8">+D47</f>
        <v>2477</v>
      </c>
      <c r="E46" s="6">
        <f t="shared" si="8"/>
        <v>1679.9399999999998</v>
      </c>
      <c r="F46" s="24">
        <f t="shared" si="2"/>
        <v>0.67821558336697607</v>
      </c>
      <c r="G46" s="24">
        <f t="shared" si="3"/>
        <v>1.0659517766497462</v>
      </c>
    </row>
    <row r="47" spans="1:7">
      <c r="A47" s="5">
        <v>343</v>
      </c>
      <c r="B47" s="5" t="s">
        <v>117</v>
      </c>
      <c r="C47" s="6">
        <f>+C48+C49+C50+C51</f>
        <v>1576</v>
      </c>
      <c r="D47" s="6">
        <f t="shared" ref="D47:E47" si="9">+D48+D49+D50+D51</f>
        <v>2477</v>
      </c>
      <c r="E47" s="6">
        <f t="shared" si="9"/>
        <v>1679.9399999999998</v>
      </c>
      <c r="F47" s="24">
        <f t="shared" si="2"/>
        <v>0.67821558336697607</v>
      </c>
      <c r="G47" s="24">
        <f t="shared" si="3"/>
        <v>1.0659517766497462</v>
      </c>
    </row>
    <row r="48" spans="1:7">
      <c r="A48" s="26">
        <v>3431</v>
      </c>
      <c r="B48" s="26" t="s">
        <v>56</v>
      </c>
      <c r="C48" s="25">
        <v>1526</v>
      </c>
      <c r="D48" s="25">
        <v>2477</v>
      </c>
      <c r="E48" s="25">
        <v>1631.86</v>
      </c>
      <c r="F48" s="24">
        <f t="shared" si="2"/>
        <v>0.65880500605571246</v>
      </c>
      <c r="G48" s="24">
        <f t="shared" si="3"/>
        <v>1.0693709043250328</v>
      </c>
    </row>
    <row r="49" spans="1:7" ht="30">
      <c r="A49" s="26">
        <v>3432</v>
      </c>
      <c r="B49" s="26" t="s">
        <v>57</v>
      </c>
      <c r="C49" s="25">
        <v>31</v>
      </c>
      <c r="D49" s="25"/>
      <c r="E49" s="25">
        <v>15.57</v>
      </c>
      <c r="F49" s="24"/>
      <c r="G49" s="24">
        <f t="shared" si="3"/>
        <v>0.50225806451612909</v>
      </c>
    </row>
    <row r="50" spans="1:7" s="60" customFormat="1">
      <c r="A50" s="26">
        <v>3433</v>
      </c>
      <c r="B50" s="26" t="s">
        <v>58</v>
      </c>
      <c r="C50" s="25">
        <v>19</v>
      </c>
      <c r="D50" s="25"/>
      <c r="E50" s="25">
        <v>32.51</v>
      </c>
      <c r="F50" s="24"/>
      <c r="G50" s="24">
        <f t="shared" si="3"/>
        <v>1.7110526315789472</v>
      </c>
    </row>
    <row r="51" spans="1:7">
      <c r="A51" s="26">
        <v>3434</v>
      </c>
      <c r="B51" s="26" t="s">
        <v>143</v>
      </c>
      <c r="C51" s="25"/>
      <c r="D51" s="25"/>
      <c r="E51" s="25"/>
      <c r="F51" s="24"/>
      <c r="G51" s="24"/>
    </row>
    <row r="52" spans="1:7" s="27" customFormat="1">
      <c r="A52" s="5">
        <v>35</v>
      </c>
      <c r="B52" s="5" t="s">
        <v>66</v>
      </c>
      <c r="C52" s="6">
        <v>0</v>
      </c>
      <c r="D52" s="6">
        <v>0</v>
      </c>
      <c r="E52" s="6">
        <v>0</v>
      </c>
      <c r="F52" s="24"/>
      <c r="G52" s="24"/>
    </row>
    <row r="53" spans="1:7" s="27" customFormat="1">
      <c r="A53" s="5">
        <v>353</v>
      </c>
      <c r="B53" s="5" t="s">
        <v>66</v>
      </c>
      <c r="C53" s="6">
        <f>+C54</f>
        <v>0</v>
      </c>
      <c r="D53" s="6">
        <f t="shared" ref="D53:E53" si="10">+D54</f>
        <v>0</v>
      </c>
      <c r="E53" s="6">
        <f t="shared" si="10"/>
        <v>0</v>
      </c>
      <c r="F53" s="24"/>
      <c r="G53" s="24"/>
    </row>
    <row r="54" spans="1:7" s="19" customFormat="1" ht="15" customHeight="1">
      <c r="A54" s="21">
        <v>3531</v>
      </c>
      <c r="B54" s="20" t="s">
        <v>66</v>
      </c>
      <c r="C54" s="15"/>
      <c r="D54" s="15"/>
      <c r="E54" s="15"/>
      <c r="F54" s="24"/>
      <c r="G54" s="24"/>
    </row>
    <row r="55" spans="1:7">
      <c r="A55" s="5">
        <v>36</v>
      </c>
      <c r="B55" s="5" t="s">
        <v>118</v>
      </c>
      <c r="C55" s="6">
        <f>+C56+C58</f>
        <v>18556</v>
      </c>
      <c r="D55" s="6">
        <f t="shared" ref="D55:E55" si="11">+D56+D58</f>
        <v>13403</v>
      </c>
      <c r="E55" s="6">
        <f t="shared" si="11"/>
        <v>11011.24</v>
      </c>
      <c r="F55" s="24">
        <f t="shared" si="2"/>
        <v>0.82155039916436612</v>
      </c>
      <c r="G55" s="24">
        <f t="shared" si="3"/>
        <v>0.59340590644535463</v>
      </c>
    </row>
    <row r="56" spans="1:7">
      <c r="A56" s="5">
        <v>361</v>
      </c>
      <c r="B56" s="5" t="s">
        <v>118</v>
      </c>
      <c r="C56" s="6">
        <f>+C57</f>
        <v>0</v>
      </c>
      <c r="D56" s="6">
        <f t="shared" ref="D56:E56" si="12">+D57</f>
        <v>0</v>
      </c>
      <c r="E56" s="6">
        <f t="shared" si="12"/>
        <v>0</v>
      </c>
      <c r="F56" s="24"/>
      <c r="G56" s="24"/>
    </row>
    <row r="57" spans="1:7" s="19" customFormat="1" ht="15" customHeight="1">
      <c r="A57" s="21">
        <v>3611</v>
      </c>
      <c r="B57" s="20" t="s">
        <v>67</v>
      </c>
      <c r="C57" s="15"/>
      <c r="D57" s="15"/>
      <c r="E57" s="15"/>
      <c r="F57" s="24"/>
      <c r="G57" s="24"/>
    </row>
    <row r="58" spans="1:7">
      <c r="A58" s="5">
        <v>369</v>
      </c>
      <c r="B58" s="5" t="s">
        <v>74</v>
      </c>
      <c r="C58" s="6">
        <f>+C59+C60</f>
        <v>18556</v>
      </c>
      <c r="D58" s="6">
        <f t="shared" ref="D58:E58" si="13">+D59+D60</f>
        <v>13403</v>
      </c>
      <c r="E58" s="6">
        <f t="shared" si="13"/>
        <v>11011.24</v>
      </c>
      <c r="F58" s="24">
        <f t="shared" si="2"/>
        <v>0.82155039916436612</v>
      </c>
      <c r="G58" s="24">
        <f t="shared" si="3"/>
        <v>0.59340590644535463</v>
      </c>
    </row>
    <row r="59" spans="1:7">
      <c r="A59" s="26">
        <v>3691</v>
      </c>
      <c r="B59" s="26" t="s">
        <v>74</v>
      </c>
      <c r="C59" s="25">
        <v>11625</v>
      </c>
      <c r="D59" s="25">
        <v>13403</v>
      </c>
      <c r="E59" s="25">
        <v>3852.44</v>
      </c>
      <c r="F59" s="24">
        <f t="shared" si="2"/>
        <v>0.28743117212564351</v>
      </c>
      <c r="G59" s="24">
        <f t="shared" si="3"/>
        <v>0.33139268817204304</v>
      </c>
    </row>
    <row r="60" spans="1:7">
      <c r="A60" s="26">
        <v>3693</v>
      </c>
      <c r="B60" s="26" t="s">
        <v>119</v>
      </c>
      <c r="C60" s="25">
        <v>6931</v>
      </c>
      <c r="D60" s="25"/>
      <c r="E60" s="25">
        <v>7158.8</v>
      </c>
      <c r="F60" s="24"/>
      <c r="G60" s="24">
        <f t="shared" si="3"/>
        <v>1.0328668301832347</v>
      </c>
    </row>
    <row r="61" spans="1:7" ht="30">
      <c r="A61" s="5">
        <v>37</v>
      </c>
      <c r="B61" s="5" t="s">
        <v>120</v>
      </c>
      <c r="C61" s="6">
        <f t="shared" ref="C61:E62" si="14">+C62</f>
        <v>3444</v>
      </c>
      <c r="D61" s="6">
        <f t="shared" si="14"/>
        <v>0</v>
      </c>
      <c r="E61" s="6">
        <f t="shared" si="14"/>
        <v>2222</v>
      </c>
      <c r="F61" s="24"/>
      <c r="G61" s="24">
        <f t="shared" si="3"/>
        <v>0.64518002322880375</v>
      </c>
    </row>
    <row r="62" spans="1:7" ht="30">
      <c r="A62" s="5">
        <v>372</v>
      </c>
      <c r="B62" s="5" t="s">
        <v>120</v>
      </c>
      <c r="C62" s="6">
        <f t="shared" si="14"/>
        <v>3444</v>
      </c>
      <c r="D62" s="6">
        <f t="shared" si="14"/>
        <v>0</v>
      </c>
      <c r="E62" s="6">
        <f t="shared" si="14"/>
        <v>2222</v>
      </c>
      <c r="F62" s="24"/>
      <c r="G62" s="24">
        <f t="shared" si="3"/>
        <v>0.64518002322880375</v>
      </c>
    </row>
    <row r="63" spans="1:7">
      <c r="A63" s="26">
        <v>3721</v>
      </c>
      <c r="B63" s="26" t="s">
        <v>79</v>
      </c>
      <c r="C63" s="25">
        <v>3444</v>
      </c>
      <c r="D63" s="25"/>
      <c r="E63" s="25">
        <v>2222</v>
      </c>
      <c r="F63" s="24"/>
      <c r="G63" s="24">
        <f t="shared" si="3"/>
        <v>0.64518002322880375</v>
      </c>
    </row>
    <row r="64" spans="1:7">
      <c r="A64" s="5">
        <v>38</v>
      </c>
      <c r="B64" s="5" t="s">
        <v>121</v>
      </c>
      <c r="C64" s="6">
        <f>+C65</f>
        <v>976</v>
      </c>
      <c r="D64" s="6">
        <f t="shared" ref="D64:E64" si="15">+D65</f>
        <v>3000</v>
      </c>
      <c r="E64" s="6">
        <f t="shared" si="15"/>
        <v>1808</v>
      </c>
      <c r="F64" s="24"/>
      <c r="G64" s="24">
        <f t="shared" si="3"/>
        <v>1.8524590163934427</v>
      </c>
    </row>
    <row r="65" spans="1:7">
      <c r="A65" s="5">
        <v>381</v>
      </c>
      <c r="B65" s="5" t="s">
        <v>28</v>
      </c>
      <c r="C65" s="6">
        <f>+C66+C67+C68</f>
        <v>976</v>
      </c>
      <c r="D65" s="6">
        <f t="shared" ref="D65:E65" si="16">+D66+D67+D68</f>
        <v>3000</v>
      </c>
      <c r="E65" s="6">
        <f t="shared" si="16"/>
        <v>1808</v>
      </c>
      <c r="F65" s="24"/>
      <c r="G65" s="24">
        <f t="shared" si="3"/>
        <v>1.8524590163934427</v>
      </c>
    </row>
    <row r="66" spans="1:7">
      <c r="A66" s="26">
        <v>3811</v>
      </c>
      <c r="B66" s="26" t="s">
        <v>75</v>
      </c>
      <c r="C66" s="25">
        <v>313</v>
      </c>
      <c r="D66" s="25">
        <v>3000</v>
      </c>
      <c r="E66" s="25">
        <v>1358</v>
      </c>
      <c r="F66" s="24"/>
      <c r="G66" s="24">
        <f t="shared" si="3"/>
        <v>4.338658146964856</v>
      </c>
    </row>
    <row r="67" spans="1:7">
      <c r="A67" s="26">
        <v>3812</v>
      </c>
      <c r="B67" s="26" t="s">
        <v>59</v>
      </c>
      <c r="C67" s="25">
        <v>663</v>
      </c>
      <c r="D67" s="25"/>
      <c r="E67" s="25">
        <v>450</v>
      </c>
      <c r="F67" s="24"/>
      <c r="G67" s="24">
        <f t="shared" si="3"/>
        <v>0.67873303167420818</v>
      </c>
    </row>
    <row r="68" spans="1:7">
      <c r="A68" s="26">
        <v>3813</v>
      </c>
      <c r="B68" s="26" t="s">
        <v>68</v>
      </c>
      <c r="C68" s="25"/>
      <c r="D68" s="25"/>
      <c r="E68" s="25"/>
      <c r="F68" s="24"/>
      <c r="G68" s="24"/>
    </row>
    <row r="69" spans="1:7">
      <c r="A69" s="5">
        <v>4</v>
      </c>
      <c r="B69" s="5" t="s">
        <v>122</v>
      </c>
      <c r="C69" s="6">
        <f>+C70+C74</f>
        <v>104829</v>
      </c>
      <c r="D69" s="6">
        <f t="shared" ref="D69" si="17">+D70+D74</f>
        <v>116057</v>
      </c>
      <c r="E69" s="6">
        <f>+E70+E74</f>
        <v>69115.83</v>
      </c>
      <c r="F69" s="24">
        <f t="shared" si="2"/>
        <v>0.59553348785510574</v>
      </c>
      <c r="G69" s="24">
        <f t="shared" si="3"/>
        <v>0.65931974930601267</v>
      </c>
    </row>
    <row r="70" spans="1:7" ht="30">
      <c r="A70" s="5">
        <v>41</v>
      </c>
      <c r="B70" s="5" t="s">
        <v>123</v>
      </c>
      <c r="C70" s="6">
        <f>+C71</f>
        <v>1369</v>
      </c>
      <c r="D70" s="6">
        <f t="shared" ref="D70:E70" si="18">+D71</f>
        <v>1651</v>
      </c>
      <c r="E70" s="6">
        <f t="shared" si="18"/>
        <v>12655.63</v>
      </c>
      <c r="F70" s="24">
        <f t="shared" ref="F70:F84" si="19">+E70/D70</f>
        <v>7.6654330708661416</v>
      </c>
      <c r="G70" s="24">
        <f t="shared" ref="G70:G84" si="20">+E70/C70</f>
        <v>9.2444338933528112</v>
      </c>
    </row>
    <row r="71" spans="1:7">
      <c r="A71" s="5">
        <v>412</v>
      </c>
      <c r="B71" s="5" t="s">
        <v>124</v>
      </c>
      <c r="C71" s="6">
        <f>+C72+C73</f>
        <v>1369</v>
      </c>
      <c r="D71" s="6">
        <f t="shared" ref="D71:E71" si="21">+D72+D73</f>
        <v>1651</v>
      </c>
      <c r="E71" s="6">
        <f t="shared" si="21"/>
        <v>12655.63</v>
      </c>
      <c r="F71" s="24">
        <f t="shared" si="19"/>
        <v>7.6654330708661416</v>
      </c>
      <c r="G71" s="24">
        <f t="shared" si="20"/>
        <v>9.2444338933528112</v>
      </c>
    </row>
    <row r="72" spans="1:7">
      <c r="A72" s="26">
        <v>4123</v>
      </c>
      <c r="B72" s="26" t="s">
        <v>60</v>
      </c>
      <c r="C72" s="25">
        <v>1369</v>
      </c>
      <c r="D72" s="25">
        <v>1651</v>
      </c>
      <c r="E72" s="25">
        <v>12655.63</v>
      </c>
      <c r="F72" s="24">
        <f t="shared" si="19"/>
        <v>7.6654330708661416</v>
      </c>
      <c r="G72" s="24">
        <f t="shared" si="20"/>
        <v>9.2444338933528112</v>
      </c>
    </row>
    <row r="73" spans="1:7">
      <c r="A73" s="26">
        <v>4124</v>
      </c>
      <c r="B73" s="26" t="s">
        <v>125</v>
      </c>
      <c r="C73" s="25"/>
      <c r="D73" s="25"/>
      <c r="E73" s="25"/>
      <c r="F73" s="24"/>
      <c r="G73" s="24"/>
    </row>
    <row r="74" spans="1:7">
      <c r="A74" s="5">
        <v>42</v>
      </c>
      <c r="B74" s="5" t="s">
        <v>126</v>
      </c>
      <c r="C74" s="6">
        <f>+C75+C83+C85</f>
        <v>103460</v>
      </c>
      <c r="D74" s="6">
        <f t="shared" ref="D74:E74" si="22">+D75+D83+D85</f>
        <v>114406</v>
      </c>
      <c r="E74" s="6">
        <f t="shared" si="22"/>
        <v>56460.200000000004</v>
      </c>
      <c r="F74" s="24">
        <f t="shared" si="19"/>
        <v>0.4935073335314582</v>
      </c>
      <c r="G74" s="24">
        <f t="shared" si="20"/>
        <v>0.54572008505702696</v>
      </c>
    </row>
    <row r="75" spans="1:7">
      <c r="A75" s="5">
        <v>422</v>
      </c>
      <c r="B75" s="5" t="s">
        <v>127</v>
      </c>
      <c r="C75" s="6">
        <f>+C76+C77+C78+C79+C80+C81+C82</f>
        <v>93533</v>
      </c>
      <c r="D75" s="6">
        <f t="shared" ref="D75:E75" si="23">+D76+D77+D78+D79+D80+D81+D82</f>
        <v>104406</v>
      </c>
      <c r="E75" s="6">
        <f t="shared" si="23"/>
        <v>44442.73</v>
      </c>
      <c r="F75" s="24">
        <f t="shared" si="19"/>
        <v>0.42567218359098141</v>
      </c>
      <c r="G75" s="24">
        <f t="shared" si="20"/>
        <v>0.47515561352677665</v>
      </c>
    </row>
    <row r="76" spans="1:7">
      <c r="A76" s="26">
        <v>4221</v>
      </c>
      <c r="B76" s="26" t="s">
        <v>61</v>
      </c>
      <c r="C76" s="25">
        <v>91858</v>
      </c>
      <c r="D76" s="25">
        <f>46191+57215</f>
        <v>103406</v>
      </c>
      <c r="E76" s="25">
        <v>43672.73</v>
      </c>
      <c r="F76" s="24">
        <f t="shared" si="19"/>
        <v>0.42234232056166959</v>
      </c>
      <c r="G76" s="24">
        <f t="shared" si="20"/>
        <v>0.47543741426985131</v>
      </c>
    </row>
    <row r="77" spans="1:7">
      <c r="A77" s="26">
        <v>4222</v>
      </c>
      <c r="B77" s="26" t="s">
        <v>76</v>
      </c>
      <c r="C77" s="25">
        <v>1162</v>
      </c>
      <c r="D77" s="25">
        <v>1000</v>
      </c>
      <c r="E77" s="25">
        <v>770</v>
      </c>
      <c r="F77" s="24">
        <f t="shared" si="19"/>
        <v>0.77</v>
      </c>
      <c r="G77" s="24">
        <f t="shared" si="20"/>
        <v>0.66265060240963858</v>
      </c>
    </row>
    <row r="78" spans="1:7">
      <c r="A78" s="26">
        <v>4223</v>
      </c>
      <c r="B78" s="26" t="s">
        <v>62</v>
      </c>
      <c r="C78" s="25"/>
      <c r="D78" s="25"/>
      <c r="E78" s="25"/>
      <c r="F78" s="24"/>
      <c r="G78" s="24"/>
    </row>
    <row r="79" spans="1:7">
      <c r="A79" s="26">
        <v>4224</v>
      </c>
      <c r="B79" s="26" t="s">
        <v>63</v>
      </c>
      <c r="C79" s="25"/>
      <c r="D79" s="25"/>
      <c r="E79" s="25"/>
      <c r="F79" s="24"/>
      <c r="G79" s="24"/>
    </row>
    <row r="80" spans="1:7">
      <c r="A80" s="26">
        <v>4225</v>
      </c>
      <c r="B80" s="26" t="s">
        <v>128</v>
      </c>
      <c r="C80" s="25"/>
      <c r="D80" s="25"/>
      <c r="E80" s="25"/>
      <c r="F80" s="24"/>
      <c r="G80" s="24"/>
    </row>
    <row r="81" spans="1:9">
      <c r="A81" s="26">
        <v>4226</v>
      </c>
      <c r="B81" t="s">
        <v>137</v>
      </c>
      <c r="C81" s="25"/>
      <c r="D81" s="25"/>
      <c r="E81" s="25"/>
      <c r="F81" s="24"/>
      <c r="G81" s="24"/>
    </row>
    <row r="82" spans="1:9">
      <c r="A82" s="26">
        <v>4227</v>
      </c>
      <c r="B82" s="26" t="s">
        <v>77</v>
      </c>
      <c r="C82" s="25">
        <v>513</v>
      </c>
      <c r="D82" s="25"/>
      <c r="E82" s="25"/>
      <c r="F82" s="24"/>
      <c r="G82" s="24">
        <f t="shared" si="20"/>
        <v>0</v>
      </c>
    </row>
    <row r="83" spans="1:9">
      <c r="A83" s="5">
        <v>424</v>
      </c>
      <c r="B83" s="5" t="s">
        <v>129</v>
      </c>
      <c r="C83" s="6">
        <f>+C84</f>
        <v>9927</v>
      </c>
      <c r="D83" s="6">
        <f t="shared" ref="D83:E83" si="24">+D84</f>
        <v>10000</v>
      </c>
      <c r="E83" s="6">
        <f t="shared" si="24"/>
        <v>5008.3599999999997</v>
      </c>
      <c r="F83" s="24">
        <f t="shared" si="19"/>
        <v>0.50083599999999995</v>
      </c>
      <c r="G83" s="24">
        <f t="shared" si="20"/>
        <v>0.50451898861690336</v>
      </c>
    </row>
    <row r="84" spans="1:9">
      <c r="A84" s="26">
        <v>4241</v>
      </c>
      <c r="B84" s="26" t="s">
        <v>78</v>
      </c>
      <c r="C84" s="25">
        <v>9927</v>
      </c>
      <c r="D84" s="25">
        <v>10000</v>
      </c>
      <c r="E84" s="25">
        <v>5008.3599999999997</v>
      </c>
      <c r="F84" s="24">
        <f t="shared" si="19"/>
        <v>0.50083599999999995</v>
      </c>
      <c r="G84" s="24">
        <f t="shared" si="20"/>
        <v>0.50451898861690336</v>
      </c>
    </row>
    <row r="85" spans="1:9">
      <c r="A85" s="5">
        <v>426</v>
      </c>
      <c r="B85" s="5" t="s">
        <v>130</v>
      </c>
      <c r="C85" s="6">
        <f>+C86+C87</f>
        <v>0</v>
      </c>
      <c r="D85" s="6">
        <f t="shared" ref="D85:E85" si="25">+D86+D87</f>
        <v>0</v>
      </c>
      <c r="E85" s="6">
        <f t="shared" si="25"/>
        <v>7009.11</v>
      </c>
      <c r="F85" s="24"/>
      <c r="G85" s="24"/>
    </row>
    <row r="86" spans="1:9" s="28" customFormat="1">
      <c r="A86" s="26">
        <v>4262</v>
      </c>
      <c r="B86" s="26" t="s">
        <v>64</v>
      </c>
      <c r="C86" s="25"/>
      <c r="D86" s="25"/>
      <c r="E86" s="25">
        <v>7009.11</v>
      </c>
      <c r="F86" s="24"/>
      <c r="G86" s="24"/>
    </row>
    <row r="87" spans="1:9" ht="16.5" customHeight="1">
      <c r="A87" s="26">
        <v>4263</v>
      </c>
      <c r="B87" s="26" t="s">
        <v>131</v>
      </c>
      <c r="C87" s="25"/>
      <c r="D87" s="25"/>
      <c r="E87" s="25"/>
      <c r="F87" s="24"/>
      <c r="G87" s="24"/>
    </row>
    <row r="88" spans="1:9">
      <c r="A88" s="17"/>
      <c r="B88" s="17" t="s">
        <v>31</v>
      </c>
      <c r="C88" s="18">
        <f>+C69+C5</f>
        <v>3755930</v>
      </c>
      <c r="D88" s="18">
        <f t="shared" ref="D88:E88" si="26">+D69+D5</f>
        <v>8517500</v>
      </c>
      <c r="E88" s="18">
        <f t="shared" si="26"/>
        <v>4356257.1300000008</v>
      </c>
      <c r="F88" s="23"/>
      <c r="G88" s="23"/>
      <c r="I88" s="11"/>
    </row>
    <row r="89" spans="1:9">
      <c r="D89" s="22"/>
      <c r="E89" s="22"/>
      <c r="G89" s="22"/>
    </row>
    <row r="90" spans="1:9">
      <c r="E90" s="11"/>
    </row>
    <row r="91" spans="1:9">
      <c r="C91" s="11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8A2A-C675-4EB9-8F47-3E3F79D32F07}">
  <sheetPr>
    <pageSetUpPr fitToPage="1"/>
  </sheetPr>
  <dimension ref="A1:H36"/>
  <sheetViews>
    <sheetView workbookViewId="0">
      <selection activeCell="G31" sqref="G31"/>
    </sheetView>
  </sheetViews>
  <sheetFormatPr defaultRowHeight="15"/>
  <cols>
    <col min="1" max="1" width="7.7109375" customWidth="1"/>
    <col min="2" max="2" width="49.7109375" customWidth="1"/>
    <col min="3" max="3" width="19.85546875" customWidth="1"/>
    <col min="4" max="4" width="15.140625" customWidth="1"/>
    <col min="5" max="5" width="9.5703125" customWidth="1"/>
    <col min="7" max="7" width="10.140625" bestFit="1" customWidth="1"/>
  </cols>
  <sheetData>
    <row r="1" spans="1:8">
      <c r="A1" s="90" t="s">
        <v>0</v>
      </c>
      <c r="B1" s="90"/>
      <c r="C1" s="90"/>
      <c r="D1" s="90"/>
      <c r="E1" s="90"/>
    </row>
    <row r="3" spans="1:8">
      <c r="A3" s="91" t="s">
        <v>1</v>
      </c>
      <c r="B3" s="91"/>
      <c r="C3" s="91"/>
      <c r="D3" s="91"/>
      <c r="E3" s="91"/>
    </row>
    <row r="4" spans="1:8" ht="51.75" customHeight="1">
      <c r="A4" s="1" t="s">
        <v>2</v>
      </c>
      <c r="B4" s="1" t="s">
        <v>3</v>
      </c>
      <c r="C4" s="2" t="s">
        <v>173</v>
      </c>
      <c r="D4" s="3" t="s">
        <v>174</v>
      </c>
      <c r="E4" s="3" t="s">
        <v>135</v>
      </c>
    </row>
    <row r="5" spans="1:8">
      <c r="A5" s="1">
        <v>1</v>
      </c>
      <c r="B5" s="1">
        <v>2</v>
      </c>
      <c r="C5" s="3">
        <v>3</v>
      </c>
      <c r="D5" s="3">
        <v>4</v>
      </c>
      <c r="E5" s="3">
        <v>5</v>
      </c>
    </row>
    <row r="6" spans="1:8" s="8" customFormat="1">
      <c r="A6" s="4">
        <v>6</v>
      </c>
      <c r="B6" s="5" t="s">
        <v>6</v>
      </c>
      <c r="C6" s="6">
        <f>+C7+C9+C11+C16+C18+C21+C27+C29+C31</f>
        <v>8547479</v>
      </c>
      <c r="D6" s="6">
        <f>+D7+D9+D11+D16+D18+D21+D27+D29</f>
        <v>4297596.17</v>
      </c>
      <c r="E6" s="7">
        <f>+D6/C6</f>
        <v>0.50279107676076185</v>
      </c>
    </row>
    <row r="7" spans="1:8">
      <c r="A7" s="9"/>
      <c r="B7" s="9" t="s">
        <v>7</v>
      </c>
      <c r="C7" s="10">
        <f>+C8</f>
        <v>7271344</v>
      </c>
      <c r="D7" s="10">
        <f>+D8</f>
        <v>3670497.72</v>
      </c>
      <c r="E7" s="7">
        <f t="shared" ref="E7:E28" si="0">+D7/C7</f>
        <v>0.50478944745290555</v>
      </c>
      <c r="F7" s="11"/>
    </row>
    <row r="8" spans="1:8">
      <c r="A8" s="12">
        <v>6711</v>
      </c>
      <c r="B8" s="12" t="s">
        <v>8</v>
      </c>
      <c r="C8" s="13">
        <v>7271344</v>
      </c>
      <c r="D8" s="13">
        <f>3670741.72-244</f>
        <v>3670497.72</v>
      </c>
      <c r="E8" s="7">
        <f t="shared" si="0"/>
        <v>0.50478944745290555</v>
      </c>
    </row>
    <row r="9" spans="1:8">
      <c r="A9" s="9"/>
      <c r="B9" s="9" t="s">
        <v>9</v>
      </c>
      <c r="C9" s="10">
        <f>+C10</f>
        <v>11946</v>
      </c>
      <c r="D9" s="10">
        <f>+D10</f>
        <v>21664.33</v>
      </c>
      <c r="E9" s="7">
        <f t="shared" si="0"/>
        <v>1.8135216808973718</v>
      </c>
      <c r="F9" s="11"/>
      <c r="G9" s="11"/>
    </row>
    <row r="10" spans="1:8" ht="30">
      <c r="A10" s="12">
        <v>6711</v>
      </c>
      <c r="B10" s="14" t="s">
        <v>10</v>
      </c>
      <c r="C10" s="13">
        <v>11946</v>
      </c>
      <c r="D10" s="13">
        <v>21664.33</v>
      </c>
      <c r="E10" s="7">
        <f t="shared" si="0"/>
        <v>1.8135216808973718</v>
      </c>
      <c r="G10" s="11"/>
      <c r="H10" s="11"/>
    </row>
    <row r="11" spans="1:8">
      <c r="A11" s="9"/>
      <c r="B11" s="9" t="s">
        <v>11</v>
      </c>
      <c r="C11" s="10">
        <f>+C12+C13+C14+C15</f>
        <v>132722</v>
      </c>
      <c r="D11" s="10">
        <f>+D12+D13+D14+D15</f>
        <v>119920.37</v>
      </c>
      <c r="E11" s="7">
        <f t="shared" si="0"/>
        <v>0.90354553126083093</v>
      </c>
    </row>
    <row r="12" spans="1:8">
      <c r="A12" s="12">
        <v>6413</v>
      </c>
      <c r="B12" s="12" t="s">
        <v>12</v>
      </c>
      <c r="C12" s="13"/>
      <c r="D12" s="13"/>
      <c r="E12" s="7"/>
    </row>
    <row r="13" spans="1:8">
      <c r="A13" s="12">
        <v>6414</v>
      </c>
      <c r="B13" s="12" t="s">
        <v>13</v>
      </c>
      <c r="C13" s="13"/>
      <c r="D13" s="13"/>
      <c r="E13" s="7"/>
    </row>
    <row r="14" spans="1:8" ht="30">
      <c r="A14" s="12">
        <v>6415</v>
      </c>
      <c r="B14" s="14" t="s">
        <v>14</v>
      </c>
      <c r="C14" s="13"/>
      <c r="D14" s="13"/>
      <c r="E14" s="7"/>
    </row>
    <row r="15" spans="1:8">
      <c r="A15" s="12">
        <v>6615</v>
      </c>
      <c r="B15" s="12" t="s">
        <v>15</v>
      </c>
      <c r="C15" s="13">
        <v>132722</v>
      </c>
      <c r="D15" s="13">
        <v>119920.37</v>
      </c>
      <c r="E15" s="7">
        <f t="shared" si="0"/>
        <v>0.90354553126083093</v>
      </c>
      <c r="G15" s="11"/>
    </row>
    <row r="16" spans="1:8">
      <c r="A16" s="9"/>
      <c r="B16" s="9" t="s">
        <v>16</v>
      </c>
      <c r="C16" s="10">
        <f>+C17</f>
        <v>358352</v>
      </c>
      <c r="D16" s="10">
        <f>+D17</f>
        <v>97917.63</v>
      </c>
      <c r="E16" s="7">
        <f t="shared" si="0"/>
        <v>0.27324426820556325</v>
      </c>
    </row>
    <row r="17" spans="1:5">
      <c r="A17" s="12">
        <v>6526</v>
      </c>
      <c r="B17" s="12" t="s">
        <v>172</v>
      </c>
      <c r="C17" s="13">
        <v>358352</v>
      </c>
      <c r="D17" s="13">
        <v>97917.63</v>
      </c>
      <c r="E17" s="7">
        <f t="shared" si="0"/>
        <v>0.27324426820556325</v>
      </c>
    </row>
    <row r="18" spans="1:5">
      <c r="A18" s="9"/>
      <c r="B18" s="9" t="s">
        <v>17</v>
      </c>
      <c r="C18" s="10">
        <f>+C19+C20</f>
        <v>500000</v>
      </c>
      <c r="D18" s="10">
        <f>+D19+D20</f>
        <v>19504.09</v>
      </c>
      <c r="E18" s="7">
        <f t="shared" si="0"/>
        <v>3.9008180000000003E-2</v>
      </c>
    </row>
    <row r="19" spans="1:5">
      <c r="A19" s="12">
        <v>6323</v>
      </c>
      <c r="B19" s="12" t="s">
        <v>18</v>
      </c>
      <c r="C19" s="13">
        <v>500000</v>
      </c>
      <c r="D19" s="13">
        <v>19504.09</v>
      </c>
      <c r="E19" s="7">
        <f t="shared" si="0"/>
        <v>3.9008180000000003E-2</v>
      </c>
    </row>
    <row r="20" spans="1:5">
      <c r="A20" s="12">
        <v>6324</v>
      </c>
      <c r="B20" s="12" t="s">
        <v>19</v>
      </c>
      <c r="C20" s="13"/>
      <c r="D20" s="13"/>
      <c r="E20" s="7"/>
    </row>
    <row r="21" spans="1:5">
      <c r="A21" s="9"/>
      <c r="B21" s="9" t="s">
        <v>20</v>
      </c>
      <c r="C21" s="10">
        <f>+C22+C23+C24+C25+C26</f>
        <v>205427</v>
      </c>
      <c r="D21" s="10">
        <f>+D22+D23+D24+D25+D26</f>
        <v>187568.49</v>
      </c>
      <c r="E21" s="7">
        <f t="shared" si="0"/>
        <v>0.91306639341469231</v>
      </c>
    </row>
    <row r="22" spans="1:5">
      <c r="A22" s="12">
        <v>6311</v>
      </c>
      <c r="B22" s="12" t="s">
        <v>133</v>
      </c>
      <c r="C22" s="13"/>
      <c r="D22" s="15">
        <v>8058.45</v>
      </c>
      <c r="E22" s="7"/>
    </row>
    <row r="23" spans="1:5">
      <c r="A23" s="12">
        <v>6321</v>
      </c>
      <c r="B23" s="12" t="s">
        <v>21</v>
      </c>
      <c r="C23" s="13"/>
      <c r="D23" s="15">
        <v>5924.73</v>
      </c>
      <c r="E23" s="7"/>
    </row>
    <row r="24" spans="1:5" ht="30">
      <c r="A24" s="12">
        <v>6361</v>
      </c>
      <c r="B24" s="14" t="s">
        <v>132</v>
      </c>
      <c r="C24" s="13"/>
      <c r="D24" s="16">
        <v>8400</v>
      </c>
      <c r="E24" s="7"/>
    </row>
    <row r="25" spans="1:5" ht="30">
      <c r="A25" s="12">
        <v>6391</v>
      </c>
      <c r="B25" s="14" t="s">
        <v>23</v>
      </c>
      <c r="C25" s="13">
        <v>205427</v>
      </c>
      <c r="D25" s="13">
        <v>165185.31</v>
      </c>
      <c r="E25" s="7">
        <f t="shared" si="0"/>
        <v>0.80410710374001471</v>
      </c>
    </row>
    <row r="26" spans="1:5">
      <c r="A26" s="12">
        <v>6393</v>
      </c>
      <c r="B26" s="14" t="s">
        <v>24</v>
      </c>
      <c r="C26" s="13"/>
      <c r="D26" s="15"/>
      <c r="E26" s="7"/>
    </row>
    <row r="27" spans="1:5">
      <c r="A27" s="9"/>
      <c r="B27" s="9" t="s">
        <v>25</v>
      </c>
      <c r="C27" s="10">
        <f>+C28</f>
        <v>67688</v>
      </c>
      <c r="D27" s="10">
        <f>+D28</f>
        <v>180523.53999999998</v>
      </c>
      <c r="E27" s="7">
        <f t="shared" si="0"/>
        <v>2.6669947405743999</v>
      </c>
    </row>
    <row r="28" spans="1:5">
      <c r="A28" s="12">
        <v>6323</v>
      </c>
      <c r="B28" s="12" t="s">
        <v>26</v>
      </c>
      <c r="C28" s="13">
        <v>67688</v>
      </c>
      <c r="D28" s="13">
        <f>122764.54+57759</f>
        <v>180523.53999999998</v>
      </c>
      <c r="E28" s="7">
        <f t="shared" si="0"/>
        <v>2.6669947405743999</v>
      </c>
    </row>
    <row r="29" spans="1:5">
      <c r="A29" s="9"/>
      <c r="B29" s="9" t="s">
        <v>27</v>
      </c>
      <c r="C29" s="10">
        <f>+C30</f>
        <v>0</v>
      </c>
      <c r="D29" s="10">
        <f>+D30</f>
        <v>0</v>
      </c>
      <c r="E29" s="7"/>
    </row>
    <row r="30" spans="1:5">
      <c r="A30" s="12">
        <v>6631</v>
      </c>
      <c r="B30" s="12" t="s">
        <v>28</v>
      </c>
      <c r="C30" s="13">
        <v>0</v>
      </c>
      <c r="D30" s="13"/>
      <c r="E30" s="7"/>
    </row>
    <row r="31" spans="1:5">
      <c r="A31" s="4">
        <v>7</v>
      </c>
      <c r="B31" s="5" t="s">
        <v>29</v>
      </c>
      <c r="C31" s="6">
        <f>+C32</f>
        <v>0</v>
      </c>
      <c r="D31" s="6">
        <f>+D32</f>
        <v>966.86</v>
      </c>
      <c r="E31" s="7"/>
    </row>
    <row r="32" spans="1:5">
      <c r="A32" s="12">
        <v>7211</v>
      </c>
      <c r="B32" s="12" t="s">
        <v>30</v>
      </c>
      <c r="C32" s="13">
        <v>0</v>
      </c>
      <c r="D32" s="13">
        <v>966.86</v>
      </c>
      <c r="E32" s="7"/>
    </row>
    <row r="33" spans="1:5">
      <c r="A33" s="17"/>
      <c r="B33" s="17" t="s">
        <v>31</v>
      </c>
      <c r="C33" s="18">
        <f>+C31+C6</f>
        <v>8547479</v>
      </c>
      <c r="D33" s="18">
        <f>+D31+D6</f>
        <v>4298563.03</v>
      </c>
      <c r="E33" s="23"/>
    </row>
    <row r="36" spans="1:5">
      <c r="D36" s="11"/>
    </row>
  </sheetData>
  <mergeCells count="2">
    <mergeCell ref="A1:E1"/>
    <mergeCell ref="A3:E3"/>
  </mergeCells>
  <dataValidations count="1">
    <dataValidation type="whole" allowBlank="1" showInputMessage="1" showErrorMessage="1" errorTitle="GREŠKA" error="U ovo polje je dozvoljen unos samo brojčanih vrijednosti (bez decimala!)" sqref="C10 C15 C32 C28 C19 C24" xr:uid="{63804ED7-15BC-4BD1-BEDB-9EA0DDA22872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2046-8A5E-4438-BFDF-BD22E393FCF9}">
  <dimension ref="A1:H286"/>
  <sheetViews>
    <sheetView zoomScaleNormal="100" workbookViewId="0">
      <selection activeCell="A2" sqref="A2:E71"/>
    </sheetView>
  </sheetViews>
  <sheetFormatPr defaultRowHeight="15"/>
  <cols>
    <col min="1" max="1" width="6.28515625" style="39" customWidth="1"/>
    <col min="2" max="2" width="49.5703125" customWidth="1"/>
    <col min="3" max="3" width="19.28515625" customWidth="1"/>
    <col min="4" max="4" width="15.5703125" customWidth="1"/>
    <col min="5" max="5" width="9.5703125" customWidth="1"/>
  </cols>
  <sheetData>
    <row r="1" spans="1:8">
      <c r="A1" s="89" t="s">
        <v>138</v>
      </c>
      <c r="B1" s="89"/>
      <c r="C1" s="89"/>
      <c r="D1" s="89"/>
    </row>
    <row r="2" spans="1:8" ht="39.75" customHeight="1">
      <c r="A2" s="1" t="s">
        <v>2</v>
      </c>
      <c r="B2" s="1" t="s">
        <v>139</v>
      </c>
      <c r="C2" s="2" t="s">
        <v>173</v>
      </c>
      <c r="D2" s="3" t="s">
        <v>174</v>
      </c>
      <c r="E2" s="3" t="s">
        <v>261</v>
      </c>
    </row>
    <row r="3" spans="1:8" ht="18" customHeight="1">
      <c r="A3" s="1">
        <v>1</v>
      </c>
      <c r="B3" s="1">
        <v>2</v>
      </c>
      <c r="C3" s="29">
        <v>3</v>
      </c>
      <c r="D3" s="3">
        <v>4</v>
      </c>
      <c r="E3" s="3">
        <v>5</v>
      </c>
    </row>
    <row r="4" spans="1:8">
      <c r="A4" s="9"/>
      <c r="B4" s="9" t="s">
        <v>7</v>
      </c>
      <c r="C4" s="85">
        <f>+C5+C41</f>
        <v>7271344</v>
      </c>
      <c r="D4" s="85">
        <f>+D5+D41</f>
        <v>3664902.62</v>
      </c>
      <c r="E4" s="32">
        <f>+D4/C4</f>
        <v>0.50401997484921635</v>
      </c>
    </row>
    <row r="5" spans="1:8">
      <c r="A5" s="33">
        <v>3</v>
      </c>
      <c r="B5" s="34" t="s">
        <v>140</v>
      </c>
      <c r="C5" s="6">
        <f>+C6+C10+C34+C37+C39</f>
        <v>7256484</v>
      </c>
      <c r="D5" s="6">
        <f>+D6+D10+D34+D37+D39</f>
        <v>3639029.0900000003</v>
      </c>
      <c r="E5" s="32">
        <f t="shared" ref="E5:E66" si="0">+D5/C5</f>
        <v>0.50148654499892786</v>
      </c>
    </row>
    <row r="6" spans="1:8">
      <c r="A6" s="33">
        <v>31</v>
      </c>
      <c r="B6" s="34" t="s">
        <v>108</v>
      </c>
      <c r="C6" s="6">
        <f>+C7+C8+C9</f>
        <v>6683646</v>
      </c>
      <c r="D6" s="6">
        <f>+D7+D8+D9</f>
        <v>3356912.6500000004</v>
      </c>
      <c r="E6" s="32">
        <f t="shared" si="0"/>
        <v>0.50225769737056691</v>
      </c>
    </row>
    <row r="7" spans="1:8">
      <c r="A7" s="35">
        <v>3111</v>
      </c>
      <c r="B7" s="36" t="s">
        <v>110</v>
      </c>
      <c r="C7" s="25">
        <v>5762274</v>
      </c>
      <c r="D7" s="25">
        <v>2828981.1500000004</v>
      </c>
      <c r="E7" s="32">
        <f t="shared" si="0"/>
        <v>0.49094873829325025</v>
      </c>
      <c r="H7" s="11"/>
    </row>
    <row r="8" spans="1:8">
      <c r="A8" s="35">
        <v>3121</v>
      </c>
      <c r="B8" s="36" t="s">
        <v>32</v>
      </c>
      <c r="C8" s="25">
        <v>112787</v>
      </c>
      <c r="D8" s="25">
        <v>76718.97</v>
      </c>
      <c r="E8" s="32">
        <f t="shared" si="0"/>
        <v>0.68021110588986322</v>
      </c>
      <c r="H8" s="11"/>
    </row>
    <row r="9" spans="1:8">
      <c r="A9" s="35">
        <v>3132</v>
      </c>
      <c r="B9" s="36" t="s">
        <v>33</v>
      </c>
      <c r="C9" s="25">
        <v>808585</v>
      </c>
      <c r="D9" s="25">
        <v>451212.52999999997</v>
      </c>
      <c r="E9" s="32">
        <f t="shared" si="0"/>
        <v>0.55802733169672947</v>
      </c>
    </row>
    <row r="10" spans="1:8">
      <c r="A10" s="33">
        <v>32</v>
      </c>
      <c r="B10" s="34" t="s">
        <v>112</v>
      </c>
      <c r="C10" s="6">
        <f>+C11+C12+C13+C14+C15+C16+C17+C18+C19+C20+C21+C22+C23+C24+C25+C26+C27+C28+C29+C30+C31+C32+C33</f>
        <v>570361</v>
      </c>
      <c r="D10" s="6">
        <f>+D11+D12+D13+D14+D15+D16+D17+D18+D19+D20+D21+D22+D23+D24+D25+D26+D27+D28+D29+D30+D31+D32+D33</f>
        <v>279168.62</v>
      </c>
      <c r="E10" s="32">
        <f t="shared" si="0"/>
        <v>0.48945951774402524</v>
      </c>
    </row>
    <row r="11" spans="1:8">
      <c r="A11" s="35">
        <v>3211</v>
      </c>
      <c r="B11" s="36" t="s">
        <v>38</v>
      </c>
      <c r="C11" s="25">
        <v>3000</v>
      </c>
      <c r="D11" s="25">
        <v>17416.040000000008</v>
      </c>
      <c r="E11" s="32">
        <f t="shared" si="0"/>
        <v>5.8053466666666695</v>
      </c>
    </row>
    <row r="12" spans="1:8" ht="15" customHeight="1">
      <c r="A12" s="35">
        <v>3212</v>
      </c>
      <c r="B12" s="38" t="s">
        <v>34</v>
      </c>
      <c r="C12" s="25">
        <v>91082</v>
      </c>
      <c r="D12" s="25">
        <v>56078.700000000004</v>
      </c>
      <c r="E12" s="32">
        <f t="shared" si="0"/>
        <v>0.61569464877802427</v>
      </c>
    </row>
    <row r="13" spans="1:8">
      <c r="A13" s="35">
        <v>3213</v>
      </c>
      <c r="B13" s="36" t="s">
        <v>39</v>
      </c>
      <c r="C13" s="25">
        <v>30000</v>
      </c>
      <c r="D13" s="25">
        <v>8170.0299999999988</v>
      </c>
      <c r="E13" s="32">
        <f t="shared" si="0"/>
        <v>0.27233433333333329</v>
      </c>
    </row>
    <row r="14" spans="1:8">
      <c r="A14" s="35">
        <v>3221</v>
      </c>
      <c r="B14" s="36" t="s">
        <v>40</v>
      </c>
      <c r="C14" s="25">
        <v>16500</v>
      </c>
      <c r="D14" s="25">
        <v>7630.8300000000017</v>
      </c>
      <c r="E14" s="32">
        <f t="shared" si="0"/>
        <v>0.46247454545454558</v>
      </c>
    </row>
    <row r="15" spans="1:8">
      <c r="A15" s="35">
        <v>3222</v>
      </c>
      <c r="B15" s="36" t="s">
        <v>41</v>
      </c>
      <c r="C15" s="25">
        <v>3000</v>
      </c>
      <c r="D15" s="25">
        <v>234.88</v>
      </c>
      <c r="E15" s="32">
        <f t="shared" si="0"/>
        <v>7.8293333333333326E-2</v>
      </c>
    </row>
    <row r="16" spans="1:8">
      <c r="A16" s="35">
        <v>3223</v>
      </c>
      <c r="B16" s="36" t="s">
        <v>42</v>
      </c>
      <c r="C16" s="25">
        <v>153663</v>
      </c>
      <c r="D16" s="25">
        <f>44321.1-10418.87</f>
        <v>33902.229999999996</v>
      </c>
      <c r="E16" s="32">
        <f t="shared" si="0"/>
        <v>0.22062715162400837</v>
      </c>
    </row>
    <row r="17" spans="1:5" ht="15" customHeight="1">
      <c r="A17" s="35">
        <v>3224</v>
      </c>
      <c r="B17" s="38" t="s">
        <v>43</v>
      </c>
      <c r="C17" s="25">
        <v>5000</v>
      </c>
      <c r="D17" s="25">
        <v>1673.2200000000003</v>
      </c>
      <c r="E17" s="32">
        <f t="shared" si="0"/>
        <v>0.33464400000000005</v>
      </c>
    </row>
    <row r="18" spans="1:5">
      <c r="A18" s="35">
        <v>3225</v>
      </c>
      <c r="B18" s="36" t="s">
        <v>142</v>
      </c>
      <c r="C18" s="25">
        <v>10000</v>
      </c>
      <c r="D18" s="25"/>
      <c r="E18" s="32">
        <f t="shared" si="0"/>
        <v>0</v>
      </c>
    </row>
    <row r="19" spans="1:5">
      <c r="A19" s="35">
        <v>3231</v>
      </c>
      <c r="B19" s="36" t="s">
        <v>45</v>
      </c>
      <c r="C19" s="25">
        <v>21086</v>
      </c>
      <c r="D19" s="25">
        <v>12919.73</v>
      </c>
      <c r="E19" s="32">
        <f t="shared" si="0"/>
        <v>0.61271602010812865</v>
      </c>
    </row>
    <row r="20" spans="1:5">
      <c r="A20" s="35">
        <v>3232</v>
      </c>
      <c r="B20" s="36" t="s">
        <v>46</v>
      </c>
      <c r="C20" s="25">
        <v>40000</v>
      </c>
      <c r="D20" s="25">
        <v>13081.82</v>
      </c>
      <c r="E20" s="32">
        <f t="shared" si="0"/>
        <v>0.32704549999999999</v>
      </c>
    </row>
    <row r="21" spans="1:5">
      <c r="A21" s="35">
        <v>3233</v>
      </c>
      <c r="B21" s="36" t="s">
        <v>47</v>
      </c>
      <c r="C21" s="25">
        <v>10000</v>
      </c>
      <c r="D21" s="25">
        <v>3719.3999999999996</v>
      </c>
      <c r="E21" s="32">
        <f t="shared" si="0"/>
        <v>0.37193999999999994</v>
      </c>
    </row>
    <row r="22" spans="1:5">
      <c r="A22" s="35">
        <v>3234</v>
      </c>
      <c r="B22" s="36" t="s">
        <v>48</v>
      </c>
      <c r="C22" s="25">
        <v>11489</v>
      </c>
      <c r="D22" s="25">
        <v>11652.400000000001</v>
      </c>
      <c r="E22" s="32">
        <f t="shared" si="0"/>
        <v>1.0142222995909131</v>
      </c>
    </row>
    <row r="23" spans="1:5">
      <c r="A23" s="35">
        <v>3235</v>
      </c>
      <c r="B23" s="36" t="s">
        <v>49</v>
      </c>
      <c r="C23" s="25">
        <v>6600</v>
      </c>
      <c r="D23" s="25">
        <v>3442.08</v>
      </c>
      <c r="E23" s="32">
        <f t="shared" si="0"/>
        <v>0.52152727272727273</v>
      </c>
    </row>
    <row r="24" spans="1:5">
      <c r="A24" s="35">
        <v>3236</v>
      </c>
      <c r="B24" s="36" t="s">
        <v>35</v>
      </c>
      <c r="C24" s="25">
        <v>19390</v>
      </c>
      <c r="D24" s="25">
        <v>4140.34</v>
      </c>
      <c r="E24" s="32">
        <f t="shared" si="0"/>
        <v>0.21352965446106242</v>
      </c>
    </row>
    <row r="25" spans="1:5">
      <c r="A25" s="35">
        <v>3237</v>
      </c>
      <c r="B25" s="36" t="s">
        <v>50</v>
      </c>
      <c r="C25" s="25">
        <v>68139</v>
      </c>
      <c r="D25" s="25">
        <v>65638.490000000005</v>
      </c>
      <c r="E25" s="32">
        <f t="shared" si="0"/>
        <v>0.96330280749644115</v>
      </c>
    </row>
    <row r="26" spans="1:5">
      <c r="A26" s="35">
        <v>3238</v>
      </c>
      <c r="B26" s="36" t="s">
        <v>51</v>
      </c>
      <c r="C26" s="25">
        <v>20000</v>
      </c>
      <c r="D26" s="25">
        <v>2643.09</v>
      </c>
      <c r="E26" s="32">
        <f t="shared" si="0"/>
        <v>0.13215450000000001</v>
      </c>
    </row>
    <row r="27" spans="1:5">
      <c r="A27" s="35">
        <v>3239</v>
      </c>
      <c r="B27" s="36" t="s">
        <v>52</v>
      </c>
      <c r="C27" s="25">
        <v>40000</v>
      </c>
      <c r="D27" s="25">
        <v>31403.689999999995</v>
      </c>
      <c r="E27" s="32">
        <f t="shared" si="0"/>
        <v>0.78509224999999982</v>
      </c>
    </row>
    <row r="28" spans="1:5">
      <c r="A28" s="35">
        <v>3241</v>
      </c>
      <c r="B28" s="36" t="s">
        <v>72</v>
      </c>
      <c r="C28" s="25">
        <v>1000</v>
      </c>
      <c r="D28" s="25">
        <v>407.38999999999942</v>
      </c>
      <c r="E28" s="32">
        <f t="shared" si="0"/>
        <v>0.40738999999999942</v>
      </c>
    </row>
    <row r="29" spans="1:5">
      <c r="A29" s="35">
        <v>3292</v>
      </c>
      <c r="B29" s="36" t="s">
        <v>53</v>
      </c>
      <c r="C29" s="25">
        <v>8000</v>
      </c>
      <c r="D29" s="25">
        <v>3693.59</v>
      </c>
      <c r="E29" s="32">
        <f t="shared" si="0"/>
        <v>0.46169874999999999</v>
      </c>
    </row>
    <row r="30" spans="1:5">
      <c r="A30" s="35">
        <v>3293</v>
      </c>
      <c r="B30" s="36" t="s">
        <v>54</v>
      </c>
      <c r="C30" s="25"/>
      <c r="D30" s="25"/>
      <c r="E30" s="32"/>
    </row>
    <row r="31" spans="1:5">
      <c r="A31" s="35">
        <v>3294</v>
      </c>
      <c r="B31" s="36" t="s">
        <v>55</v>
      </c>
      <c r="C31" s="25">
        <v>3000</v>
      </c>
      <c r="D31" s="25"/>
      <c r="E31" s="32">
        <f t="shared" si="0"/>
        <v>0</v>
      </c>
    </row>
    <row r="32" spans="1:5">
      <c r="A32" s="35">
        <v>3295</v>
      </c>
      <c r="B32" s="36" t="s">
        <v>36</v>
      </c>
      <c r="C32" s="25">
        <v>7412</v>
      </c>
      <c r="D32" s="25">
        <v>1314.67</v>
      </c>
      <c r="E32" s="32">
        <f t="shared" si="0"/>
        <v>0.17737048030221264</v>
      </c>
    </row>
    <row r="33" spans="1:5" s="60" customFormat="1">
      <c r="A33" s="35">
        <v>3299</v>
      </c>
      <c r="B33" s="36" t="s">
        <v>70</v>
      </c>
      <c r="C33" s="25">
        <v>2000</v>
      </c>
      <c r="D33" s="25">
        <v>6</v>
      </c>
      <c r="E33" s="32">
        <f t="shared" si="0"/>
        <v>3.0000000000000001E-3</v>
      </c>
    </row>
    <row r="34" spans="1:5">
      <c r="A34" s="33">
        <v>34</v>
      </c>
      <c r="B34" s="34" t="s">
        <v>116</v>
      </c>
      <c r="C34" s="6">
        <f>+C35+C36</f>
        <v>2477</v>
      </c>
      <c r="D34" s="6">
        <f>+D35+D36</f>
        <v>725.81999999999994</v>
      </c>
      <c r="E34" s="32">
        <f t="shared" si="0"/>
        <v>0.29302381913605163</v>
      </c>
    </row>
    <row r="35" spans="1:5">
      <c r="A35" s="35">
        <v>3431</v>
      </c>
      <c r="B35" s="36" t="s">
        <v>56</v>
      </c>
      <c r="C35" s="25">
        <v>2477</v>
      </c>
      <c r="D35" s="25">
        <v>725.81999999999994</v>
      </c>
      <c r="E35" s="32">
        <f t="shared" si="0"/>
        <v>0.29302381913605163</v>
      </c>
    </row>
    <row r="36" spans="1:5">
      <c r="A36" s="35">
        <v>3434</v>
      </c>
      <c r="B36" s="36" t="s">
        <v>143</v>
      </c>
      <c r="C36" s="25"/>
      <c r="D36" s="25"/>
      <c r="E36" s="32"/>
    </row>
    <row r="37" spans="1:5">
      <c r="A37" s="33">
        <v>36</v>
      </c>
      <c r="B37" s="34" t="s">
        <v>118</v>
      </c>
      <c r="C37" s="6">
        <f>+C38</f>
        <v>0</v>
      </c>
      <c r="D37" s="6">
        <f>+D38</f>
        <v>0</v>
      </c>
      <c r="E37" s="32"/>
    </row>
    <row r="38" spans="1:5">
      <c r="A38" s="35">
        <v>3691</v>
      </c>
      <c r="B38" s="36" t="s">
        <v>74</v>
      </c>
      <c r="C38" s="25"/>
      <c r="D38" s="25"/>
      <c r="E38" s="32"/>
    </row>
    <row r="39" spans="1:5">
      <c r="A39" s="33">
        <v>37</v>
      </c>
      <c r="B39" s="34" t="s">
        <v>144</v>
      </c>
      <c r="C39" s="6">
        <f>+C40</f>
        <v>0</v>
      </c>
      <c r="D39" s="6">
        <f>+D40</f>
        <v>2222</v>
      </c>
      <c r="E39" s="32"/>
    </row>
    <row r="40" spans="1:5">
      <c r="A40" s="35">
        <v>3721</v>
      </c>
      <c r="B40" s="36" t="s">
        <v>144</v>
      </c>
      <c r="C40" s="25"/>
      <c r="D40" s="25">
        <v>2222</v>
      </c>
      <c r="E40" s="32"/>
    </row>
    <row r="41" spans="1:5">
      <c r="A41" s="33">
        <v>4</v>
      </c>
      <c r="B41" s="34" t="s">
        <v>122</v>
      </c>
      <c r="C41" s="6">
        <f>+C42+C44</f>
        <v>14860</v>
      </c>
      <c r="D41" s="6">
        <f>+D44</f>
        <v>25873.53</v>
      </c>
      <c r="E41" s="32">
        <f t="shared" si="0"/>
        <v>1.7411527590847913</v>
      </c>
    </row>
    <row r="42" spans="1:5" s="60" customFormat="1">
      <c r="A42" s="33">
        <v>41</v>
      </c>
      <c r="B42" s="34" t="s">
        <v>179</v>
      </c>
      <c r="C42" s="6">
        <f>+C43</f>
        <v>1651</v>
      </c>
      <c r="D42" s="6"/>
      <c r="E42" s="32">
        <f t="shared" si="0"/>
        <v>0</v>
      </c>
    </row>
    <row r="43" spans="1:5" s="60" customFormat="1">
      <c r="A43" s="35">
        <v>4123</v>
      </c>
      <c r="B43" s="36" t="s">
        <v>60</v>
      </c>
      <c r="C43" s="25">
        <v>1651</v>
      </c>
      <c r="D43" s="6"/>
      <c r="E43" s="32">
        <f t="shared" si="0"/>
        <v>0</v>
      </c>
    </row>
    <row r="44" spans="1:5">
      <c r="A44" s="33">
        <v>42</v>
      </c>
      <c r="B44" s="34" t="s">
        <v>126</v>
      </c>
      <c r="C44" s="6">
        <f>+C45+C46+C47+C48+C49+C50</f>
        <v>13209</v>
      </c>
      <c r="D44" s="6">
        <f>+D45+D47+D48+D49+D50</f>
        <v>25873.53</v>
      </c>
      <c r="E44" s="32">
        <f t="shared" si="0"/>
        <v>1.9587803770156711</v>
      </c>
    </row>
    <row r="45" spans="1:5">
      <c r="A45" s="35">
        <v>4221</v>
      </c>
      <c r="B45" s="36" t="s">
        <v>61</v>
      </c>
      <c r="C45" s="25">
        <v>7209</v>
      </c>
      <c r="D45" s="25">
        <f>16002.47+2772.83</f>
        <v>18775.3</v>
      </c>
      <c r="E45" s="32">
        <f t="shared" si="0"/>
        <v>2.6044250242752116</v>
      </c>
    </row>
    <row r="46" spans="1:5" s="60" customFormat="1">
      <c r="A46" s="35">
        <v>4222</v>
      </c>
      <c r="B46" s="36" t="s">
        <v>76</v>
      </c>
      <c r="C46" s="25">
        <v>1000</v>
      </c>
      <c r="D46" s="25"/>
      <c r="E46" s="32">
        <f t="shared" si="0"/>
        <v>0</v>
      </c>
    </row>
    <row r="47" spans="1:5">
      <c r="A47" s="35">
        <v>4223</v>
      </c>
      <c r="B47" s="36" t="s">
        <v>62</v>
      </c>
      <c r="C47" s="25"/>
      <c r="D47" s="25"/>
      <c r="E47" s="32"/>
    </row>
    <row r="48" spans="1:5">
      <c r="A48" s="35">
        <v>4241</v>
      </c>
      <c r="B48" s="36" t="s">
        <v>78</v>
      </c>
      <c r="C48" s="25">
        <v>5000</v>
      </c>
      <c r="D48" s="25">
        <v>89.119999999999891</v>
      </c>
      <c r="E48" s="32">
        <f t="shared" si="0"/>
        <v>1.7823999999999979E-2</v>
      </c>
    </row>
    <row r="49" spans="1:5">
      <c r="A49" s="35">
        <v>4226</v>
      </c>
      <c r="B49" s="36" t="s">
        <v>137</v>
      </c>
      <c r="C49" s="25"/>
      <c r="D49" s="25"/>
      <c r="E49" s="32"/>
    </row>
    <row r="50" spans="1:5">
      <c r="A50" s="35">
        <v>4262</v>
      </c>
      <c r="B50" s="36" t="s">
        <v>147</v>
      </c>
      <c r="C50" s="25"/>
      <c r="D50" s="25">
        <v>7009.11</v>
      </c>
      <c r="E50" s="32"/>
    </row>
    <row r="51" spans="1:5">
      <c r="A51" s="9"/>
      <c r="B51" s="9" t="s">
        <v>149</v>
      </c>
      <c r="C51" s="31">
        <f>+C52+C76</f>
        <v>24453</v>
      </c>
      <c r="D51" s="31">
        <f>+D52+D76</f>
        <v>5215.9399999999996</v>
      </c>
      <c r="E51" s="32">
        <f t="shared" si="0"/>
        <v>0.21330470698891749</v>
      </c>
    </row>
    <row r="52" spans="1:5">
      <c r="A52" s="33">
        <v>3</v>
      </c>
      <c r="B52" s="34" t="s">
        <v>107</v>
      </c>
      <c r="C52" s="6">
        <f>+C53+C57+C71+C74</f>
        <v>20096</v>
      </c>
      <c r="D52" s="6">
        <f>+D53+D57+D71+D74</f>
        <v>5215.9399999999996</v>
      </c>
      <c r="E52" s="32">
        <f t="shared" si="0"/>
        <v>0.25955115445859872</v>
      </c>
    </row>
    <row r="53" spans="1:5">
      <c r="A53" s="33">
        <v>31</v>
      </c>
      <c r="B53" s="34" t="s">
        <v>108</v>
      </c>
      <c r="C53" s="6">
        <f>+C54+C55+C56</f>
        <v>2273</v>
      </c>
      <c r="D53" s="6">
        <f>+D54+D55+D56</f>
        <v>1217.1199999999999</v>
      </c>
      <c r="E53" s="32">
        <f t="shared" si="0"/>
        <v>0.53546854377474695</v>
      </c>
    </row>
    <row r="54" spans="1:5">
      <c r="A54" s="35">
        <v>3111</v>
      </c>
      <c r="B54" s="36" t="s">
        <v>110</v>
      </c>
      <c r="C54" s="25">
        <v>2273</v>
      </c>
      <c r="D54" s="25">
        <v>1217.1199999999999</v>
      </c>
      <c r="E54" s="32">
        <f t="shared" si="0"/>
        <v>0.53546854377474695</v>
      </c>
    </row>
    <row r="55" spans="1:5">
      <c r="A55" s="35">
        <v>3121</v>
      </c>
      <c r="B55" s="36" t="s">
        <v>32</v>
      </c>
      <c r="C55" s="25"/>
      <c r="D55" s="25"/>
      <c r="E55" s="32"/>
    </row>
    <row r="56" spans="1:5">
      <c r="A56" s="35">
        <v>3132</v>
      </c>
      <c r="B56" s="36" t="s">
        <v>33</v>
      </c>
      <c r="C56" s="25"/>
      <c r="D56" s="25"/>
      <c r="E56" s="32"/>
    </row>
    <row r="57" spans="1:5">
      <c r="A57" s="33">
        <v>32</v>
      </c>
      <c r="B57" s="34" t="s">
        <v>112</v>
      </c>
      <c r="C57" s="6">
        <f>+C58+C59+C60+C61+C62+C63+C64+C65+C66+C67+C68+C69+C70</f>
        <v>17823</v>
      </c>
      <c r="D57" s="6">
        <f>+D58+D59+D60+D62+D63+D64+D65+D66+D67+D68+D69+D70</f>
        <v>2925</v>
      </c>
      <c r="E57" s="32">
        <f t="shared" si="0"/>
        <v>0.16411378555798686</v>
      </c>
    </row>
    <row r="58" spans="1:5">
      <c r="A58" s="35">
        <v>3211</v>
      </c>
      <c r="B58" s="36" t="s">
        <v>38</v>
      </c>
      <c r="C58" s="25">
        <v>2250</v>
      </c>
      <c r="D58" s="25"/>
      <c r="E58" s="32">
        <f t="shared" si="0"/>
        <v>0</v>
      </c>
    </row>
    <row r="59" spans="1:5" s="60" customFormat="1">
      <c r="A59" s="35">
        <v>3212</v>
      </c>
      <c r="B59" s="38" t="s">
        <v>34</v>
      </c>
      <c r="C59" s="25"/>
      <c r="D59" s="25"/>
      <c r="E59" s="32"/>
    </row>
    <row r="60" spans="1:5">
      <c r="A60" s="35">
        <v>3221</v>
      </c>
      <c r="B60" s="36" t="s">
        <v>40</v>
      </c>
      <c r="C60" s="25"/>
      <c r="D60" s="25"/>
      <c r="E60" s="32"/>
    </row>
    <row r="61" spans="1:5" s="60" customFormat="1">
      <c r="A61" s="35">
        <v>3223</v>
      </c>
      <c r="B61" s="36" t="s">
        <v>42</v>
      </c>
      <c r="C61" s="25">
        <v>12648</v>
      </c>
      <c r="D61" s="25"/>
      <c r="E61" s="32">
        <f t="shared" si="0"/>
        <v>0</v>
      </c>
    </row>
    <row r="62" spans="1:5" s="60" customFormat="1" ht="30">
      <c r="A62" s="35">
        <v>3224</v>
      </c>
      <c r="B62" s="38" t="s">
        <v>43</v>
      </c>
      <c r="C62" s="25"/>
      <c r="D62" s="25"/>
      <c r="E62" s="32"/>
    </row>
    <row r="63" spans="1:5" s="60" customFormat="1">
      <c r="A63" s="35">
        <v>3225</v>
      </c>
      <c r="B63" s="36" t="s">
        <v>142</v>
      </c>
      <c r="C63" s="25"/>
      <c r="D63" s="25"/>
      <c r="E63" s="32"/>
    </row>
    <row r="64" spans="1:5" s="60" customFormat="1">
      <c r="A64" s="35">
        <v>3231</v>
      </c>
      <c r="B64" s="36" t="s">
        <v>45</v>
      </c>
      <c r="C64" s="25"/>
      <c r="D64" s="25"/>
      <c r="E64" s="32"/>
    </row>
    <row r="65" spans="1:5" s="60" customFormat="1">
      <c r="A65" s="35">
        <v>3235</v>
      </c>
      <c r="B65" s="36" t="s">
        <v>49</v>
      </c>
      <c r="C65" s="25"/>
      <c r="D65" s="25"/>
      <c r="E65" s="32"/>
    </row>
    <row r="66" spans="1:5">
      <c r="A66" s="35">
        <v>3237</v>
      </c>
      <c r="B66" s="36" t="s">
        <v>50</v>
      </c>
      <c r="C66" s="25">
        <v>2925</v>
      </c>
      <c r="D66" s="25">
        <v>2925</v>
      </c>
      <c r="E66" s="32">
        <f t="shared" si="0"/>
        <v>1</v>
      </c>
    </row>
    <row r="67" spans="1:5">
      <c r="A67" s="35">
        <v>3238</v>
      </c>
      <c r="B67" s="36" t="s">
        <v>51</v>
      </c>
      <c r="C67" s="25"/>
      <c r="D67" s="25"/>
      <c r="E67" s="32"/>
    </row>
    <row r="68" spans="1:5">
      <c r="A68" s="35">
        <v>3239</v>
      </c>
      <c r="B68" s="36" t="s">
        <v>52</v>
      </c>
      <c r="C68" s="25"/>
      <c r="D68" s="25"/>
      <c r="E68" s="32"/>
    </row>
    <row r="69" spans="1:5">
      <c r="A69" s="35">
        <v>3241</v>
      </c>
      <c r="B69" s="36" t="s">
        <v>72</v>
      </c>
      <c r="C69" s="25"/>
      <c r="D69" s="25"/>
      <c r="E69" s="32"/>
    </row>
    <row r="70" spans="1:5">
      <c r="A70" s="35">
        <v>3293</v>
      </c>
      <c r="B70" s="36" t="s">
        <v>54</v>
      </c>
      <c r="C70" s="25"/>
      <c r="D70" s="25"/>
      <c r="E70" s="32"/>
    </row>
    <row r="71" spans="1:5">
      <c r="A71" s="33">
        <v>34</v>
      </c>
      <c r="B71" s="34" t="s">
        <v>116</v>
      </c>
      <c r="C71" s="6">
        <f>+C72+C73</f>
        <v>0</v>
      </c>
      <c r="D71" s="6">
        <f>+D72+D73</f>
        <v>0</v>
      </c>
      <c r="E71" s="32"/>
    </row>
    <row r="72" spans="1:5">
      <c r="A72" s="35">
        <v>3431</v>
      </c>
      <c r="B72" s="36" t="s">
        <v>56</v>
      </c>
      <c r="C72" s="25"/>
      <c r="D72" s="25"/>
      <c r="E72" s="32"/>
    </row>
    <row r="73" spans="1:5" ht="30">
      <c r="A73" s="35">
        <v>3432</v>
      </c>
      <c r="B73" s="38" t="s">
        <v>57</v>
      </c>
      <c r="C73" s="25"/>
      <c r="D73" s="25"/>
      <c r="E73" s="32"/>
    </row>
    <row r="74" spans="1:5">
      <c r="A74" s="33">
        <v>36</v>
      </c>
      <c r="B74" s="34" t="s">
        <v>118</v>
      </c>
      <c r="C74" s="6">
        <f>+C75</f>
        <v>0</v>
      </c>
      <c r="D74" s="6">
        <f>+D75</f>
        <v>1073.82</v>
      </c>
      <c r="E74" s="32"/>
    </row>
    <row r="75" spans="1:5">
      <c r="A75" s="35">
        <v>3691</v>
      </c>
      <c r="B75" s="36" t="s">
        <v>74</v>
      </c>
      <c r="C75" s="25"/>
      <c r="D75" s="25">
        <v>1073.82</v>
      </c>
      <c r="E75" s="32"/>
    </row>
    <row r="76" spans="1:5">
      <c r="A76" s="33">
        <v>4</v>
      </c>
      <c r="B76" s="34" t="s">
        <v>122</v>
      </c>
      <c r="C76" s="6">
        <f>+C77</f>
        <v>4357</v>
      </c>
      <c r="D76" s="6">
        <f>+D77</f>
        <v>0</v>
      </c>
      <c r="E76" s="32">
        <f t="shared" ref="E76:E132" si="1">+D76/C76</f>
        <v>0</v>
      </c>
    </row>
    <row r="77" spans="1:5">
      <c r="A77" s="33">
        <v>42</v>
      </c>
      <c r="B77" s="34" t="s">
        <v>126</v>
      </c>
      <c r="C77" s="6">
        <f>+C78+C79+C80+C81+C82+C83</f>
        <v>4357</v>
      </c>
      <c r="D77" s="6">
        <f>+D78+D79+D80+D81+D82+D83</f>
        <v>0</v>
      </c>
      <c r="E77" s="32">
        <f t="shared" si="1"/>
        <v>0</v>
      </c>
    </row>
    <row r="78" spans="1:5">
      <c r="A78" s="35">
        <v>4221</v>
      </c>
      <c r="B78" s="36" t="s">
        <v>61</v>
      </c>
      <c r="C78" s="25">
        <v>4357</v>
      </c>
      <c r="D78" s="25"/>
      <c r="E78" s="32">
        <f t="shared" si="1"/>
        <v>0</v>
      </c>
    </row>
    <row r="79" spans="1:5">
      <c r="A79" s="35">
        <v>4222</v>
      </c>
      <c r="B79" s="26" t="s">
        <v>76</v>
      </c>
      <c r="C79" s="25"/>
      <c r="D79" s="25"/>
      <c r="E79" s="32"/>
    </row>
    <row r="80" spans="1:5">
      <c r="A80" s="39">
        <v>4225</v>
      </c>
      <c r="B80" t="s">
        <v>128</v>
      </c>
      <c r="C80" s="25"/>
      <c r="D80" s="25"/>
      <c r="E80" s="32"/>
    </row>
    <row r="81" spans="1:5" s="60" customFormat="1">
      <c r="A81" s="39">
        <v>4227</v>
      </c>
      <c r="B81" s="60" t="s">
        <v>77</v>
      </c>
      <c r="C81" s="25"/>
      <c r="D81" s="25"/>
      <c r="E81" s="32"/>
    </row>
    <row r="82" spans="1:5" s="60" customFormat="1">
      <c r="A82" s="35">
        <v>4241</v>
      </c>
      <c r="B82" s="36" t="s">
        <v>78</v>
      </c>
      <c r="C82" s="25"/>
      <c r="D82" s="25"/>
      <c r="E82" s="32"/>
    </row>
    <row r="83" spans="1:5">
      <c r="A83" s="35">
        <v>4262</v>
      </c>
      <c r="B83" s="36" t="s">
        <v>147</v>
      </c>
      <c r="C83" s="25"/>
      <c r="D83" s="25"/>
      <c r="E83" s="32"/>
    </row>
    <row r="84" spans="1:5">
      <c r="A84" s="9"/>
      <c r="B84" s="9" t="s">
        <v>11</v>
      </c>
      <c r="C84" s="31">
        <f>+C85+C116</f>
        <v>114067</v>
      </c>
      <c r="D84" s="31">
        <f>+D85+D116</f>
        <v>135517.03</v>
      </c>
      <c r="E84" s="32">
        <f t="shared" si="1"/>
        <v>1.1880476386685019</v>
      </c>
    </row>
    <row r="85" spans="1:5">
      <c r="A85" s="33">
        <v>3</v>
      </c>
      <c r="B85" s="34" t="s">
        <v>107</v>
      </c>
      <c r="C85" s="6">
        <f>+C86+C90+C109+C112</f>
        <v>110085</v>
      </c>
      <c r="D85" s="6">
        <f>+D86+D90+D109+D112+D116+D114</f>
        <v>131566.76999999999</v>
      </c>
      <c r="E85" s="32">
        <f t="shared" si="1"/>
        <v>1.1951380297043193</v>
      </c>
    </row>
    <row r="86" spans="1:5">
      <c r="A86" s="33">
        <v>31</v>
      </c>
      <c r="B86" s="34" t="s">
        <v>108</v>
      </c>
      <c r="C86" s="6">
        <f>+C87+C88+C89</f>
        <v>85000</v>
      </c>
      <c r="D86" s="6">
        <f>+D87+D88+D89</f>
        <v>109751.45999999999</v>
      </c>
      <c r="E86" s="32">
        <f t="shared" si="1"/>
        <v>1.2911936470588234</v>
      </c>
    </row>
    <row r="87" spans="1:5">
      <c r="A87" s="35">
        <v>3111</v>
      </c>
      <c r="B87" s="36" t="s">
        <v>110</v>
      </c>
      <c r="C87" s="25">
        <v>85000</v>
      </c>
      <c r="D87" s="25">
        <v>93949.75</v>
      </c>
      <c r="E87" s="32">
        <f t="shared" si="1"/>
        <v>1.1052911764705882</v>
      </c>
    </row>
    <row r="88" spans="1:5">
      <c r="A88" s="35">
        <v>3121</v>
      </c>
      <c r="B88" s="36" t="s">
        <v>32</v>
      </c>
      <c r="C88" s="25"/>
      <c r="D88" s="25">
        <v>300</v>
      </c>
      <c r="E88" s="32"/>
    </row>
    <row r="89" spans="1:5">
      <c r="A89" s="35">
        <v>3132</v>
      </c>
      <c r="B89" s="36" t="s">
        <v>33</v>
      </c>
      <c r="C89" s="25"/>
      <c r="D89" s="25">
        <v>15501.71</v>
      </c>
      <c r="E89" s="32"/>
    </row>
    <row r="90" spans="1:5">
      <c r="A90" s="33">
        <v>32</v>
      </c>
      <c r="B90" s="34" t="s">
        <v>112</v>
      </c>
      <c r="C90" s="6">
        <f>+C91+C92+C93+C94+C95+C96+C97+C98+C99+C100+C101+C102+C103+C104+C105+C106+C107+C108</f>
        <v>21103</v>
      </c>
      <c r="D90" s="6">
        <f>+D91+D92+D93+D94+D95+D96+D97+D98+D99+D100+D101+D102+D103+D104+D105+D106+D107+D108</f>
        <v>14363.25</v>
      </c>
      <c r="E90" s="32">
        <f t="shared" si="1"/>
        <v>0.68062597734919206</v>
      </c>
    </row>
    <row r="91" spans="1:5">
      <c r="A91" s="35">
        <v>3211</v>
      </c>
      <c r="B91" s="36" t="s">
        <v>38</v>
      </c>
      <c r="C91" s="25">
        <v>1991</v>
      </c>
      <c r="D91" s="25">
        <v>4096.3200000000006</v>
      </c>
      <c r="E91" s="32">
        <f t="shared" si="1"/>
        <v>2.0574183827222505</v>
      </c>
    </row>
    <row r="92" spans="1:5" s="60" customFormat="1">
      <c r="A92" s="35">
        <v>3212</v>
      </c>
      <c r="B92" s="38" t="s">
        <v>34</v>
      </c>
      <c r="C92" s="25"/>
      <c r="D92" s="25">
        <v>141.61000000000001</v>
      </c>
      <c r="E92" s="32"/>
    </row>
    <row r="93" spans="1:5" s="60" customFormat="1">
      <c r="A93" s="35">
        <v>3213</v>
      </c>
      <c r="B93" s="36" t="s">
        <v>39</v>
      </c>
      <c r="C93" s="25"/>
      <c r="D93" s="25">
        <v>280</v>
      </c>
      <c r="E93" s="32"/>
    </row>
    <row r="94" spans="1:5">
      <c r="A94" s="35">
        <v>3221</v>
      </c>
      <c r="B94" s="36" t="s">
        <v>40</v>
      </c>
      <c r="C94" s="25">
        <v>3053</v>
      </c>
      <c r="D94" s="25"/>
      <c r="E94" s="32">
        <f t="shared" si="1"/>
        <v>0</v>
      </c>
    </row>
    <row r="95" spans="1:5" s="60" customFormat="1">
      <c r="A95" s="35">
        <v>3222</v>
      </c>
      <c r="B95" s="36" t="s">
        <v>41</v>
      </c>
      <c r="C95" s="25"/>
      <c r="D95" s="25"/>
      <c r="E95" s="32"/>
    </row>
    <row r="96" spans="1:5" s="60" customFormat="1">
      <c r="A96" s="35">
        <v>3223</v>
      </c>
      <c r="B96" s="36" t="s">
        <v>42</v>
      </c>
      <c r="C96" s="25"/>
      <c r="D96" s="25"/>
      <c r="E96" s="32"/>
    </row>
    <row r="97" spans="1:5" s="60" customFormat="1" ht="30">
      <c r="A97" s="35">
        <v>3224</v>
      </c>
      <c r="B97" s="38" t="s">
        <v>43</v>
      </c>
      <c r="C97" s="25"/>
      <c r="D97" s="25"/>
      <c r="E97" s="32"/>
    </row>
    <row r="98" spans="1:5" s="60" customFormat="1">
      <c r="A98" s="35">
        <v>3225</v>
      </c>
      <c r="B98" s="36" t="s">
        <v>142</v>
      </c>
      <c r="C98" s="25"/>
      <c r="D98" s="25"/>
      <c r="E98" s="32"/>
    </row>
    <row r="99" spans="1:5" s="60" customFormat="1">
      <c r="A99" s="35">
        <v>3231</v>
      </c>
      <c r="B99" s="36" t="s">
        <v>45</v>
      </c>
      <c r="C99" s="25"/>
      <c r="D99" s="25"/>
      <c r="E99" s="32"/>
    </row>
    <row r="100" spans="1:5" s="60" customFormat="1">
      <c r="A100" s="35">
        <v>3233</v>
      </c>
      <c r="B100" s="36" t="s">
        <v>47</v>
      </c>
      <c r="C100" s="25"/>
      <c r="D100" s="25"/>
      <c r="E100" s="32"/>
    </row>
    <row r="101" spans="1:5" s="60" customFormat="1">
      <c r="A101" s="35">
        <v>3234</v>
      </c>
      <c r="B101" s="36" t="s">
        <v>48</v>
      </c>
      <c r="C101" s="25"/>
      <c r="D101" s="25"/>
      <c r="E101" s="32"/>
    </row>
    <row r="102" spans="1:5">
      <c r="A102" s="35">
        <v>3237</v>
      </c>
      <c r="B102" s="36" t="s">
        <v>50</v>
      </c>
      <c r="C102" s="25">
        <v>6636</v>
      </c>
      <c r="D102" s="25">
        <v>8480.92</v>
      </c>
      <c r="E102" s="32">
        <f t="shared" si="1"/>
        <v>1.2780168776371308</v>
      </c>
    </row>
    <row r="103" spans="1:5" s="60" customFormat="1">
      <c r="A103" s="35">
        <v>3238</v>
      </c>
      <c r="B103" s="36" t="s">
        <v>51</v>
      </c>
      <c r="C103" s="25"/>
      <c r="D103" s="25"/>
      <c r="E103" s="32"/>
    </row>
    <row r="104" spans="1:5" s="60" customFormat="1">
      <c r="A104" s="35">
        <v>3239</v>
      </c>
      <c r="B104" s="36" t="s">
        <v>52</v>
      </c>
      <c r="C104" s="25">
        <v>6238</v>
      </c>
      <c r="D104" s="25">
        <v>1035.25</v>
      </c>
      <c r="E104" s="32">
        <f t="shared" si="1"/>
        <v>0.16595864058993268</v>
      </c>
    </row>
    <row r="105" spans="1:5">
      <c r="A105" s="35">
        <v>3241</v>
      </c>
      <c r="B105" s="36" t="s">
        <v>72</v>
      </c>
      <c r="C105" s="25">
        <v>3185</v>
      </c>
      <c r="D105" s="25">
        <v>289.14999999999998</v>
      </c>
      <c r="E105" s="32">
        <f t="shared" si="1"/>
        <v>9.0784929356357916E-2</v>
      </c>
    </row>
    <row r="106" spans="1:5">
      <c r="A106" s="35">
        <v>3293</v>
      </c>
      <c r="B106" s="36" t="s">
        <v>54</v>
      </c>
      <c r="C106" s="25"/>
      <c r="D106" s="25"/>
      <c r="E106" s="32"/>
    </row>
    <row r="107" spans="1:5" s="60" customFormat="1">
      <c r="A107" s="35">
        <v>3294</v>
      </c>
      <c r="B107" s="36" t="s">
        <v>55</v>
      </c>
      <c r="C107" s="25"/>
      <c r="D107" s="25">
        <v>40</v>
      </c>
      <c r="E107" s="32"/>
    </row>
    <row r="108" spans="1:5" s="60" customFormat="1">
      <c r="A108" s="35">
        <v>3295</v>
      </c>
      <c r="B108" s="36" t="s">
        <v>36</v>
      </c>
      <c r="C108" s="25"/>
      <c r="D108" s="25"/>
      <c r="E108" s="32"/>
    </row>
    <row r="109" spans="1:5">
      <c r="A109" s="33">
        <v>34</v>
      </c>
      <c r="B109" s="34" t="s">
        <v>116</v>
      </c>
      <c r="C109" s="6">
        <f>+C110+C111</f>
        <v>0</v>
      </c>
      <c r="D109" s="6">
        <f>+D110+D111</f>
        <v>133.35999999999999</v>
      </c>
      <c r="E109" s="32"/>
    </row>
    <row r="110" spans="1:5">
      <c r="A110" s="35">
        <v>3431</v>
      </c>
      <c r="B110" s="36" t="s">
        <v>56</v>
      </c>
      <c r="C110" s="25"/>
      <c r="D110" s="25">
        <v>133.35999999999999</v>
      </c>
      <c r="E110" s="32"/>
    </row>
    <row r="111" spans="1:5" ht="30">
      <c r="A111" s="35">
        <v>3432</v>
      </c>
      <c r="B111" s="38" t="s">
        <v>57</v>
      </c>
      <c r="C111" s="25"/>
      <c r="D111" s="25"/>
      <c r="E111" s="32"/>
    </row>
    <row r="112" spans="1:5" ht="14.25" customHeight="1">
      <c r="A112" s="33">
        <v>36</v>
      </c>
      <c r="B112" s="34" t="s">
        <v>118</v>
      </c>
      <c r="C112" s="6">
        <f>+C113</f>
        <v>3982</v>
      </c>
      <c r="D112" s="6">
        <f>+D113</f>
        <v>2918.44</v>
      </c>
      <c r="E112" s="32">
        <f t="shared" si="1"/>
        <v>0.73290808638874938</v>
      </c>
    </row>
    <row r="113" spans="1:5">
      <c r="A113" s="35">
        <v>3691</v>
      </c>
      <c r="B113" s="36" t="s">
        <v>74</v>
      </c>
      <c r="C113" s="25">
        <v>3982</v>
      </c>
      <c r="D113" s="25">
        <v>2918.44</v>
      </c>
      <c r="E113" s="32">
        <f t="shared" si="1"/>
        <v>0.73290808638874938</v>
      </c>
    </row>
    <row r="114" spans="1:5" s="60" customFormat="1">
      <c r="A114" s="33">
        <v>38</v>
      </c>
      <c r="B114" s="34" t="s">
        <v>121</v>
      </c>
      <c r="C114" s="6">
        <f>+C115</f>
        <v>0</v>
      </c>
      <c r="D114" s="6">
        <f>+D115</f>
        <v>450</v>
      </c>
      <c r="E114" s="32"/>
    </row>
    <row r="115" spans="1:5" s="60" customFormat="1">
      <c r="A115" s="41">
        <v>3812</v>
      </c>
      <c r="B115" s="42" t="s">
        <v>59</v>
      </c>
      <c r="C115" s="25">
        <v>0</v>
      </c>
      <c r="D115" s="25">
        <v>450</v>
      </c>
      <c r="E115" s="32"/>
    </row>
    <row r="116" spans="1:5">
      <c r="A116" s="33">
        <v>4</v>
      </c>
      <c r="B116" s="34" t="s">
        <v>122</v>
      </c>
      <c r="C116" s="6">
        <f>+C117</f>
        <v>3982</v>
      </c>
      <c r="D116" s="6">
        <f>+D117</f>
        <v>3950.26</v>
      </c>
      <c r="E116" s="32">
        <f t="shared" si="1"/>
        <v>0.99202913108990465</v>
      </c>
    </row>
    <row r="117" spans="1:5">
      <c r="A117" s="33">
        <v>42</v>
      </c>
      <c r="B117" s="34" t="s">
        <v>126</v>
      </c>
      <c r="C117" s="6">
        <f>+C118+C119+C120+C121</f>
        <v>3982</v>
      </c>
      <c r="D117" s="6">
        <f>+D118+D119+D120+D121</f>
        <v>3950.26</v>
      </c>
      <c r="E117" s="32">
        <f t="shared" si="1"/>
        <v>0.99202913108990465</v>
      </c>
    </row>
    <row r="118" spans="1:5" s="60" customFormat="1">
      <c r="A118" s="35">
        <v>4123</v>
      </c>
      <c r="B118" s="36" t="s">
        <v>60</v>
      </c>
      <c r="C118" s="25"/>
      <c r="D118" s="25"/>
      <c r="E118" s="32"/>
    </row>
    <row r="119" spans="1:5">
      <c r="A119" s="35">
        <v>4221</v>
      </c>
      <c r="B119" s="36" t="s">
        <v>61</v>
      </c>
      <c r="C119" s="25">
        <v>3982</v>
      </c>
      <c r="D119" s="25">
        <v>3922.36</v>
      </c>
      <c r="E119" s="32">
        <f t="shared" si="1"/>
        <v>0.98502260170768463</v>
      </c>
    </row>
    <row r="120" spans="1:5">
      <c r="A120" s="35">
        <v>4222</v>
      </c>
      <c r="B120" s="26" t="s">
        <v>76</v>
      </c>
      <c r="C120" s="25"/>
      <c r="D120" s="25"/>
      <c r="E120" s="32"/>
    </row>
    <row r="121" spans="1:5">
      <c r="A121" s="35">
        <v>4241</v>
      </c>
      <c r="B121" s="36" t="s">
        <v>78</v>
      </c>
      <c r="C121" s="25"/>
      <c r="D121" s="25">
        <v>27.9</v>
      </c>
      <c r="E121" s="32"/>
    </row>
    <row r="122" spans="1:5" ht="17.25" customHeight="1">
      <c r="A122" s="9"/>
      <c r="B122" s="9" t="s">
        <v>16</v>
      </c>
      <c r="C122" s="31">
        <f>+C162+C123</f>
        <v>291471</v>
      </c>
      <c r="D122" s="31">
        <f>+D162+D123</f>
        <v>162513.48000000001</v>
      </c>
      <c r="E122" s="32">
        <f t="shared" si="1"/>
        <v>0.55756311948701587</v>
      </c>
    </row>
    <row r="123" spans="1:5">
      <c r="A123" s="33">
        <v>3</v>
      </c>
      <c r="B123" s="34" t="s">
        <v>107</v>
      </c>
      <c r="C123" s="6">
        <f>+C124+C128+C153+C158+C160</f>
        <v>266471</v>
      </c>
      <c r="D123" s="6">
        <f>+D124+D128+D153+D158+D160</f>
        <v>147716.66</v>
      </c>
      <c r="E123" s="32">
        <f t="shared" si="1"/>
        <v>0.55434422507514891</v>
      </c>
    </row>
    <row r="124" spans="1:5">
      <c r="A124" s="33">
        <v>31</v>
      </c>
      <c r="B124" s="34" t="s">
        <v>108</v>
      </c>
      <c r="C124" s="6">
        <f>+C125+C126+C127</f>
        <v>81550</v>
      </c>
      <c r="D124" s="6">
        <f>+D125+D126+D127</f>
        <v>16215.18</v>
      </c>
      <c r="E124" s="32">
        <f t="shared" si="1"/>
        <v>0.19883727774371551</v>
      </c>
    </row>
    <row r="125" spans="1:5">
      <c r="A125" s="35">
        <v>3111</v>
      </c>
      <c r="B125" s="36" t="s">
        <v>110</v>
      </c>
      <c r="C125" s="25">
        <v>70000</v>
      </c>
      <c r="D125" s="25">
        <v>12374.59</v>
      </c>
      <c r="E125" s="32">
        <f t="shared" si="1"/>
        <v>0.17677985714285716</v>
      </c>
    </row>
    <row r="126" spans="1:5">
      <c r="A126" s="35">
        <v>3121</v>
      </c>
      <c r="B126" s="36" t="s">
        <v>32</v>
      </c>
      <c r="C126" s="25"/>
      <c r="D126" s="25">
        <v>1716</v>
      </c>
      <c r="E126" s="32"/>
    </row>
    <row r="127" spans="1:5">
      <c r="A127" s="35">
        <v>3132</v>
      </c>
      <c r="B127" s="36" t="s">
        <v>33</v>
      </c>
      <c r="C127" s="25">
        <v>11550</v>
      </c>
      <c r="D127" s="25">
        <v>2124.5899999999997</v>
      </c>
      <c r="E127" s="32">
        <f t="shared" si="1"/>
        <v>0.18394718614718611</v>
      </c>
    </row>
    <row r="128" spans="1:5">
      <c r="A128" s="33">
        <v>32</v>
      </c>
      <c r="B128" s="34" t="s">
        <v>112</v>
      </c>
      <c r="C128" s="6">
        <f>+C129+C130+C131+C132+C133+C134+C135+C136+C138+C139+C140+C141+C142+C143+C144+C145+C146+C147+C148+C149+C150+C151+C152</f>
        <v>172500</v>
      </c>
      <c r="D128" s="6">
        <f>+D129+D130+D131+D132+D133+D134+D135+D136+D138+D139+D140+D141+D142+D143+D144+D145+D146+D147+D148+D149+D150+D151+D152</f>
        <v>128643.08</v>
      </c>
      <c r="E128" s="32">
        <f t="shared" si="1"/>
        <v>0.74575698550724634</v>
      </c>
    </row>
    <row r="129" spans="1:5">
      <c r="A129" s="35">
        <v>3211</v>
      </c>
      <c r="B129" s="36" t="s">
        <v>38</v>
      </c>
      <c r="C129" s="25">
        <v>7000</v>
      </c>
      <c r="D129" s="25">
        <v>19211.29</v>
      </c>
      <c r="E129" s="32">
        <f t="shared" si="1"/>
        <v>2.7444700000000002</v>
      </c>
    </row>
    <row r="130" spans="1:5">
      <c r="A130" s="35">
        <v>3212</v>
      </c>
      <c r="B130" s="36" t="s">
        <v>34</v>
      </c>
      <c r="C130" s="25"/>
      <c r="D130" s="25">
        <v>758.81</v>
      </c>
      <c r="E130" s="32"/>
    </row>
    <row r="131" spans="1:5">
      <c r="A131" s="35">
        <v>3213</v>
      </c>
      <c r="B131" s="36" t="s">
        <v>39</v>
      </c>
      <c r="C131" s="25">
        <v>10000</v>
      </c>
      <c r="D131" s="25">
        <v>3116.6000000000004</v>
      </c>
      <c r="E131" s="32">
        <f t="shared" si="1"/>
        <v>0.31166000000000005</v>
      </c>
    </row>
    <row r="132" spans="1:5">
      <c r="A132" s="35">
        <v>3221</v>
      </c>
      <c r="B132" s="36" t="s">
        <v>40</v>
      </c>
      <c r="C132" s="25">
        <v>10000</v>
      </c>
      <c r="D132" s="25">
        <v>12252.55</v>
      </c>
      <c r="E132" s="32">
        <f t="shared" si="1"/>
        <v>1.225255</v>
      </c>
    </row>
    <row r="133" spans="1:5">
      <c r="A133" s="35">
        <v>3222</v>
      </c>
      <c r="B133" s="36" t="s">
        <v>41</v>
      </c>
      <c r="C133" s="25">
        <v>2000</v>
      </c>
      <c r="D133" s="25">
        <v>397.23</v>
      </c>
      <c r="E133" s="32">
        <f t="shared" ref="E133:E193" si="2">+D133/C133</f>
        <v>0.19861500000000001</v>
      </c>
    </row>
    <row r="134" spans="1:5">
      <c r="A134" s="35">
        <v>3223</v>
      </c>
      <c r="B134" s="36" t="s">
        <v>42</v>
      </c>
      <c r="C134" s="25">
        <v>27500</v>
      </c>
      <c r="D134" s="25">
        <v>31482.21</v>
      </c>
      <c r="E134" s="32">
        <f t="shared" si="2"/>
        <v>1.1448076363636364</v>
      </c>
    </row>
    <row r="135" spans="1:5" ht="15.75" customHeight="1">
      <c r="A135" s="35">
        <v>3224</v>
      </c>
      <c r="B135" s="38" t="s">
        <v>43</v>
      </c>
      <c r="C135" s="25">
        <v>15000</v>
      </c>
      <c r="D135" s="25">
        <v>4209.6900000000005</v>
      </c>
      <c r="E135" s="32">
        <f t="shared" si="2"/>
        <v>0.28064600000000001</v>
      </c>
    </row>
    <row r="136" spans="1:5">
      <c r="A136" s="35">
        <v>3225</v>
      </c>
      <c r="B136" s="36" t="s">
        <v>145</v>
      </c>
      <c r="C136" s="25">
        <v>10000</v>
      </c>
      <c r="D136" s="25"/>
      <c r="E136" s="32">
        <f t="shared" si="2"/>
        <v>0</v>
      </c>
    </row>
    <row r="137" spans="1:5" s="60" customFormat="1">
      <c r="A137" s="35">
        <v>3227</v>
      </c>
      <c r="B137" s="82" t="s">
        <v>44</v>
      </c>
      <c r="C137" s="25"/>
      <c r="D137" s="25">
        <v>206.18</v>
      </c>
      <c r="E137" s="32"/>
    </row>
    <row r="138" spans="1:5">
      <c r="A138" s="35">
        <v>3231</v>
      </c>
      <c r="B138" s="36" t="s">
        <v>45</v>
      </c>
      <c r="C138" s="25"/>
      <c r="D138" s="25">
        <v>6860.9800000000005</v>
      </c>
      <c r="E138" s="32"/>
    </row>
    <row r="139" spans="1:5">
      <c r="A139" s="35">
        <v>3232</v>
      </c>
      <c r="B139" s="36" t="s">
        <v>46</v>
      </c>
      <c r="C139" s="25">
        <v>15000</v>
      </c>
      <c r="D139" s="25">
        <v>7513.0499999999993</v>
      </c>
      <c r="E139" s="32">
        <f t="shared" si="2"/>
        <v>0.50086999999999993</v>
      </c>
    </row>
    <row r="140" spans="1:5" s="60" customFormat="1">
      <c r="A140" s="35">
        <v>3233</v>
      </c>
      <c r="B140" s="36" t="s">
        <v>47</v>
      </c>
      <c r="C140" s="25"/>
      <c r="D140" s="25">
        <v>1071.42</v>
      </c>
      <c r="E140" s="32"/>
    </row>
    <row r="141" spans="1:5">
      <c r="A141" s="35">
        <v>3234</v>
      </c>
      <c r="B141" s="36" t="s">
        <v>48</v>
      </c>
      <c r="C141" s="25">
        <v>30000</v>
      </c>
      <c r="D141" s="25">
        <v>7077.93</v>
      </c>
      <c r="E141" s="32">
        <f t="shared" si="2"/>
        <v>0.235931</v>
      </c>
    </row>
    <row r="142" spans="1:5">
      <c r="A142" s="35">
        <v>3235</v>
      </c>
      <c r="B142" s="36" t="s">
        <v>49</v>
      </c>
      <c r="C142" s="25"/>
      <c r="D142" s="25">
        <v>978.77</v>
      </c>
      <c r="E142" s="32"/>
    </row>
    <row r="143" spans="1:5">
      <c r="A143" s="35">
        <v>3236</v>
      </c>
      <c r="B143" s="36" t="s">
        <v>35</v>
      </c>
      <c r="C143" s="25"/>
      <c r="D143" s="25"/>
      <c r="E143" s="32"/>
    </row>
    <row r="144" spans="1:5">
      <c r="A144" s="35">
        <v>3237</v>
      </c>
      <c r="B144" s="36" t="s">
        <v>50</v>
      </c>
      <c r="C144" s="25">
        <v>30000</v>
      </c>
      <c r="D144" s="25">
        <v>5233.7300000000005</v>
      </c>
      <c r="E144" s="32">
        <f t="shared" si="2"/>
        <v>0.17445766666666668</v>
      </c>
    </row>
    <row r="145" spans="1:5">
      <c r="A145" s="35">
        <v>3238</v>
      </c>
      <c r="B145" s="36" t="s">
        <v>51</v>
      </c>
      <c r="C145" s="25"/>
      <c r="D145" s="25">
        <v>4439.55</v>
      </c>
      <c r="E145" s="32"/>
    </row>
    <row r="146" spans="1:5">
      <c r="A146" s="35">
        <v>3239</v>
      </c>
      <c r="B146" s="36" t="s">
        <v>52</v>
      </c>
      <c r="C146" s="25">
        <v>6000</v>
      </c>
      <c r="D146" s="25">
        <v>4114.33</v>
      </c>
      <c r="E146" s="32">
        <f t="shared" si="2"/>
        <v>0.68572166666666667</v>
      </c>
    </row>
    <row r="147" spans="1:5">
      <c r="A147" s="35">
        <v>3241</v>
      </c>
      <c r="B147" s="36" t="s">
        <v>72</v>
      </c>
      <c r="C147" s="25">
        <v>5000</v>
      </c>
      <c r="D147" s="25">
        <v>3945.51</v>
      </c>
      <c r="E147" s="32">
        <f t="shared" si="2"/>
        <v>0.78910200000000008</v>
      </c>
    </row>
    <row r="148" spans="1:5">
      <c r="A148" s="41">
        <v>3292</v>
      </c>
      <c r="B148" s="42" t="s">
        <v>53</v>
      </c>
      <c r="C148" s="25"/>
      <c r="D148" s="25">
        <v>787.05</v>
      </c>
      <c r="E148" s="32"/>
    </row>
    <row r="149" spans="1:5">
      <c r="A149" s="35">
        <v>3293</v>
      </c>
      <c r="B149" s="36" t="s">
        <v>54</v>
      </c>
      <c r="C149" s="25">
        <v>5000</v>
      </c>
      <c r="D149" s="25">
        <f>3338.96+10124</f>
        <v>13462.96</v>
      </c>
      <c r="E149" s="32">
        <f t="shared" si="2"/>
        <v>2.6925919999999999</v>
      </c>
    </row>
    <row r="150" spans="1:5">
      <c r="A150" s="35">
        <v>3294</v>
      </c>
      <c r="B150" s="36" t="s">
        <v>55</v>
      </c>
      <c r="C150" s="25"/>
      <c r="D150" s="25">
        <v>308.24</v>
      </c>
      <c r="E150" s="32"/>
    </row>
    <row r="151" spans="1:5">
      <c r="A151" s="35">
        <v>3295</v>
      </c>
      <c r="B151" s="36" t="s">
        <v>36</v>
      </c>
      <c r="C151" s="25"/>
      <c r="D151" s="25"/>
      <c r="E151" s="32"/>
    </row>
    <row r="152" spans="1:5">
      <c r="A152" s="35">
        <v>3299</v>
      </c>
      <c r="B152" s="36" t="s">
        <v>70</v>
      </c>
      <c r="C152" s="6"/>
      <c r="D152" s="25">
        <v>1421.18</v>
      </c>
      <c r="E152" s="32"/>
    </row>
    <row r="153" spans="1:5">
      <c r="A153" s="33">
        <v>34</v>
      </c>
      <c r="B153" s="34" t="s">
        <v>116</v>
      </c>
      <c r="C153" s="6">
        <f>+C154</f>
        <v>0</v>
      </c>
      <c r="D153" s="6">
        <f>+D154</f>
        <v>566.4</v>
      </c>
      <c r="E153" s="32"/>
    </row>
    <row r="154" spans="1:5">
      <c r="A154" s="35">
        <v>3431</v>
      </c>
      <c r="B154" s="36" t="s">
        <v>56</v>
      </c>
      <c r="C154" s="25"/>
      <c r="D154" s="25">
        <v>566.4</v>
      </c>
      <c r="E154" s="32"/>
    </row>
    <row r="155" spans="1:5">
      <c r="A155" s="35">
        <v>3432</v>
      </c>
      <c r="B155" s="36" t="s">
        <v>57</v>
      </c>
      <c r="C155" s="25"/>
      <c r="D155" s="25">
        <v>15.57</v>
      </c>
      <c r="E155" s="32"/>
    </row>
    <row r="156" spans="1:5">
      <c r="A156" s="35">
        <v>3433</v>
      </c>
      <c r="B156" s="36" t="s">
        <v>58</v>
      </c>
      <c r="C156" s="25"/>
      <c r="D156" s="25">
        <v>32.51</v>
      </c>
      <c r="E156" s="32"/>
    </row>
    <row r="157" spans="1:5">
      <c r="A157" s="35">
        <v>3434</v>
      </c>
      <c r="B157" s="36" t="s">
        <v>143</v>
      </c>
      <c r="C157" s="25"/>
      <c r="D157" s="37"/>
      <c r="E157" s="32"/>
    </row>
    <row r="158" spans="1:5" s="27" customFormat="1">
      <c r="A158" s="33">
        <v>36</v>
      </c>
      <c r="B158" s="34" t="s">
        <v>118</v>
      </c>
      <c r="C158" s="6">
        <f>+C159</f>
        <v>9421</v>
      </c>
      <c r="D158" s="6">
        <f>+D159</f>
        <v>934</v>
      </c>
      <c r="E158" s="32">
        <f t="shared" si="2"/>
        <v>9.9140218660439441E-2</v>
      </c>
    </row>
    <row r="159" spans="1:5">
      <c r="A159" s="35">
        <v>3691</v>
      </c>
      <c r="B159" s="36" t="s">
        <v>74</v>
      </c>
      <c r="C159" s="25">
        <v>9421</v>
      </c>
      <c r="D159" s="25">
        <v>934</v>
      </c>
      <c r="E159" s="32">
        <f t="shared" si="2"/>
        <v>9.9140218660439441E-2</v>
      </c>
    </row>
    <row r="160" spans="1:5">
      <c r="A160" s="33">
        <v>38</v>
      </c>
      <c r="B160" s="34" t="s">
        <v>121</v>
      </c>
      <c r="C160" s="6">
        <f>+C161</f>
        <v>3000</v>
      </c>
      <c r="D160" s="6">
        <f>+D161</f>
        <v>1358</v>
      </c>
      <c r="E160" s="32">
        <f t="shared" si="2"/>
        <v>0.45266666666666666</v>
      </c>
    </row>
    <row r="161" spans="1:5" s="28" customFormat="1">
      <c r="A161" s="41">
        <v>3811</v>
      </c>
      <c r="B161" s="42" t="s">
        <v>75</v>
      </c>
      <c r="C161" s="25">
        <v>3000</v>
      </c>
      <c r="D161" s="25">
        <v>1358</v>
      </c>
      <c r="E161" s="32">
        <f t="shared" si="2"/>
        <v>0.45266666666666666</v>
      </c>
    </row>
    <row r="162" spans="1:5">
      <c r="A162" s="33">
        <v>4</v>
      </c>
      <c r="B162" s="34" t="s">
        <v>122</v>
      </c>
      <c r="C162" s="6">
        <f>+C165+C163</f>
        <v>25000</v>
      </c>
      <c r="D162" s="6">
        <f>+D165+D163</f>
        <v>14796.82</v>
      </c>
      <c r="E162" s="32">
        <f t="shared" si="2"/>
        <v>0.59187279999999998</v>
      </c>
    </row>
    <row r="163" spans="1:5" s="60" customFormat="1">
      <c r="A163" s="33">
        <v>41</v>
      </c>
      <c r="B163" s="34" t="s">
        <v>263</v>
      </c>
      <c r="C163" s="6">
        <f>+C164</f>
        <v>0</v>
      </c>
      <c r="D163" s="6">
        <f>+D164</f>
        <v>3630.63</v>
      </c>
      <c r="E163" s="32"/>
    </row>
    <row r="164" spans="1:5" s="60" customFormat="1">
      <c r="A164" s="35">
        <v>4123</v>
      </c>
      <c r="B164" s="36" t="s">
        <v>60</v>
      </c>
      <c r="C164" s="25">
        <v>0</v>
      </c>
      <c r="D164" s="25">
        <v>3630.63</v>
      </c>
      <c r="E164" s="32"/>
    </row>
    <row r="165" spans="1:5">
      <c r="A165" s="33">
        <v>42</v>
      </c>
      <c r="B165" s="34" t="s">
        <v>126</v>
      </c>
      <c r="C165" s="6">
        <f>+C166+C167+C168+C169</f>
        <v>25000</v>
      </c>
      <c r="D165" s="6">
        <f>+D166+D167+D168+D169</f>
        <v>11166.189999999999</v>
      </c>
      <c r="E165" s="32">
        <f t="shared" si="2"/>
        <v>0.44664759999999992</v>
      </c>
    </row>
    <row r="166" spans="1:5">
      <c r="A166" s="35">
        <v>4221</v>
      </c>
      <c r="B166" s="36" t="s">
        <v>61</v>
      </c>
      <c r="C166" s="25">
        <v>20000</v>
      </c>
      <c r="D166" s="25">
        <v>7924.46</v>
      </c>
      <c r="E166" s="32">
        <f t="shared" si="2"/>
        <v>0.39622299999999999</v>
      </c>
    </row>
    <row r="167" spans="1:5">
      <c r="A167" s="35">
        <v>4222</v>
      </c>
      <c r="B167" s="36" t="s">
        <v>76</v>
      </c>
      <c r="C167" s="25"/>
      <c r="D167" s="25">
        <v>770</v>
      </c>
      <c r="E167" s="32"/>
    </row>
    <row r="168" spans="1:5">
      <c r="A168" s="35">
        <v>4227</v>
      </c>
      <c r="B168" s="36" t="s">
        <v>77</v>
      </c>
      <c r="C168" s="25"/>
      <c r="D168" s="25"/>
      <c r="E168" s="32"/>
    </row>
    <row r="169" spans="1:5">
      <c r="A169" s="35">
        <v>4241</v>
      </c>
      <c r="B169" s="36" t="s">
        <v>78</v>
      </c>
      <c r="C169" s="25">
        <v>5000</v>
      </c>
      <c r="D169" s="25">
        <v>2471.73</v>
      </c>
      <c r="E169" s="32">
        <f t="shared" si="2"/>
        <v>0.49434600000000001</v>
      </c>
    </row>
    <row r="170" spans="1:5">
      <c r="A170" s="9"/>
      <c r="B170" s="9" t="s">
        <v>65</v>
      </c>
      <c r="C170" s="31">
        <f>+C171+C198</f>
        <v>518785</v>
      </c>
      <c r="D170" s="31">
        <f>+D171+D198</f>
        <v>166396.75000000003</v>
      </c>
      <c r="E170" s="32">
        <f t="shared" si="2"/>
        <v>0.32074317877348041</v>
      </c>
    </row>
    <row r="171" spans="1:5">
      <c r="A171" s="33">
        <v>3</v>
      </c>
      <c r="B171" s="34" t="s">
        <v>107</v>
      </c>
      <c r="C171" s="6">
        <f>+C172+C176+C196</f>
        <v>488539</v>
      </c>
      <c r="D171" s="6">
        <f>+D172+D176+D196</f>
        <v>149104.27000000002</v>
      </c>
      <c r="E171" s="32">
        <f t="shared" si="2"/>
        <v>0.30520443608391556</v>
      </c>
    </row>
    <row r="172" spans="1:5">
      <c r="A172" s="33">
        <v>31</v>
      </c>
      <c r="B172" s="34" t="s">
        <v>108</v>
      </c>
      <c r="C172" s="6">
        <f>+C173+C174+C175</f>
        <v>235970</v>
      </c>
      <c r="D172" s="6">
        <f>+D173+D174+D175</f>
        <v>103790.46</v>
      </c>
      <c r="E172" s="32">
        <f t="shared" si="2"/>
        <v>0.43984599737254737</v>
      </c>
    </row>
    <row r="173" spans="1:5">
      <c r="A173" s="35">
        <v>3111</v>
      </c>
      <c r="B173" s="36" t="s">
        <v>110</v>
      </c>
      <c r="C173" s="25">
        <v>225970</v>
      </c>
      <c r="D173" s="25">
        <v>87666.85</v>
      </c>
      <c r="E173" s="32">
        <f t="shared" si="2"/>
        <v>0.38795791476744701</v>
      </c>
    </row>
    <row r="174" spans="1:5">
      <c r="A174" s="35">
        <v>3121</v>
      </c>
      <c r="B174" s="36" t="s">
        <v>32</v>
      </c>
      <c r="C174" s="25">
        <v>10000</v>
      </c>
      <c r="D174" s="25">
        <v>3597.24</v>
      </c>
      <c r="E174" s="32">
        <f t="shared" si="2"/>
        <v>0.35972399999999999</v>
      </c>
    </row>
    <row r="175" spans="1:5">
      <c r="A175" s="35">
        <v>3132</v>
      </c>
      <c r="B175" s="36" t="s">
        <v>33</v>
      </c>
      <c r="C175" s="25"/>
      <c r="D175" s="25">
        <v>12526.37</v>
      </c>
      <c r="E175" s="32"/>
    </row>
    <row r="176" spans="1:5">
      <c r="A176" s="33">
        <v>32</v>
      </c>
      <c r="B176" s="34" t="s">
        <v>112</v>
      </c>
      <c r="C176" s="6">
        <f>+C177+C178+C179+C180+C181+C182+C183+C184+C185+C186+C187+C188+C189+C190+C191+C192+C193+C194+C195</f>
        <v>252569</v>
      </c>
      <c r="D176" s="6">
        <f>+D177+D178+D179+D180+D181+D182+D183+D184+D185+D186+D187+D188+D189+D190+D191+D192+D193+D194+D195</f>
        <v>45296.470000000008</v>
      </c>
      <c r="E176" s="32">
        <f t="shared" si="2"/>
        <v>0.17934295182702553</v>
      </c>
    </row>
    <row r="177" spans="1:5">
      <c r="A177" s="35">
        <v>3211</v>
      </c>
      <c r="B177" s="36" t="s">
        <v>38</v>
      </c>
      <c r="C177" s="25">
        <v>140785</v>
      </c>
      <c r="D177" s="25">
        <v>32968.590000000011</v>
      </c>
      <c r="E177" s="32">
        <f t="shared" si="2"/>
        <v>0.23417686543310731</v>
      </c>
    </row>
    <row r="178" spans="1:5">
      <c r="A178" s="35">
        <v>3212</v>
      </c>
      <c r="B178" s="36" t="s">
        <v>34</v>
      </c>
      <c r="C178" s="25"/>
      <c r="D178" s="25">
        <v>1062.8800000000001</v>
      </c>
      <c r="E178" s="32"/>
    </row>
    <row r="179" spans="1:5">
      <c r="A179" s="35">
        <v>3213</v>
      </c>
      <c r="B179" s="36" t="s">
        <v>39</v>
      </c>
      <c r="C179" s="25"/>
      <c r="D179" s="25">
        <v>4515.5599999999995</v>
      </c>
      <c r="E179" s="32"/>
    </row>
    <row r="180" spans="1:5">
      <c r="A180" s="35">
        <v>3214</v>
      </c>
      <c r="B180" s="36" t="s">
        <v>71</v>
      </c>
      <c r="C180" s="25"/>
      <c r="D180" s="25"/>
      <c r="E180" s="32"/>
    </row>
    <row r="181" spans="1:5">
      <c r="A181" s="35">
        <v>3221</v>
      </c>
      <c r="B181" s="36" t="s">
        <v>40</v>
      </c>
      <c r="C181" s="25"/>
      <c r="D181" s="25">
        <v>187.73</v>
      </c>
      <c r="E181" s="32"/>
    </row>
    <row r="182" spans="1:5" ht="30">
      <c r="A182" s="35">
        <v>3224</v>
      </c>
      <c r="B182" s="38" t="s">
        <v>43</v>
      </c>
      <c r="C182" s="25"/>
      <c r="D182" s="25"/>
      <c r="E182" s="32"/>
    </row>
    <row r="183" spans="1:5">
      <c r="A183" s="35">
        <v>3225</v>
      </c>
      <c r="B183" s="36" t="s">
        <v>145</v>
      </c>
      <c r="C183" s="25"/>
      <c r="D183" s="25"/>
      <c r="E183" s="32"/>
    </row>
    <row r="184" spans="1:5">
      <c r="A184" s="35">
        <v>3231</v>
      </c>
      <c r="B184" s="36" t="s">
        <v>45</v>
      </c>
      <c r="C184" s="25"/>
      <c r="D184" s="25">
        <v>725.85000000000014</v>
      </c>
      <c r="E184" s="32"/>
    </row>
    <row r="185" spans="1:5">
      <c r="A185" s="35">
        <v>3233</v>
      </c>
      <c r="B185" s="36" t="s">
        <v>47</v>
      </c>
      <c r="C185" s="25">
        <v>4000</v>
      </c>
      <c r="D185" s="25"/>
      <c r="E185" s="32">
        <f t="shared" si="2"/>
        <v>0</v>
      </c>
    </row>
    <row r="186" spans="1:5">
      <c r="A186" s="35">
        <v>3234</v>
      </c>
      <c r="B186" s="36" t="s">
        <v>48</v>
      </c>
      <c r="C186" s="25"/>
      <c r="D186" s="25"/>
      <c r="E186" s="32"/>
    </row>
    <row r="187" spans="1:5">
      <c r="A187" s="35">
        <v>3235</v>
      </c>
      <c r="B187" s="36" t="s">
        <v>49</v>
      </c>
      <c r="C187" s="25"/>
      <c r="D187" s="25">
        <v>1090.1499999999999</v>
      </c>
      <c r="E187" s="32"/>
    </row>
    <row r="188" spans="1:5">
      <c r="A188" s="35">
        <v>3237</v>
      </c>
      <c r="B188" s="36" t="s">
        <v>50</v>
      </c>
      <c r="C188" s="25">
        <v>97784</v>
      </c>
      <c r="D188" s="25">
        <v>1125</v>
      </c>
      <c r="E188" s="32">
        <f t="shared" si="2"/>
        <v>1.1504949685020045E-2</v>
      </c>
    </row>
    <row r="189" spans="1:5" s="60" customFormat="1">
      <c r="A189" s="35">
        <v>3238</v>
      </c>
      <c r="B189" s="36" t="s">
        <v>51</v>
      </c>
      <c r="C189" s="25"/>
      <c r="D189" s="25">
        <v>104.66</v>
      </c>
      <c r="E189" s="32"/>
    </row>
    <row r="190" spans="1:5">
      <c r="A190" s="35">
        <v>3239</v>
      </c>
      <c r="B190" s="36" t="s">
        <v>52</v>
      </c>
      <c r="C190" s="25"/>
      <c r="D190" s="25"/>
      <c r="E190" s="32"/>
    </row>
    <row r="191" spans="1:5">
      <c r="A191" s="35">
        <v>3241</v>
      </c>
      <c r="B191" s="36" t="s">
        <v>72</v>
      </c>
      <c r="C191" s="25"/>
      <c r="D191" s="25">
        <v>1643.57</v>
      </c>
      <c r="E191" s="32"/>
    </row>
    <row r="192" spans="1:5">
      <c r="A192" s="35">
        <v>3292</v>
      </c>
      <c r="B192" s="36" t="s">
        <v>53</v>
      </c>
      <c r="C192" s="25"/>
      <c r="D192" s="25"/>
      <c r="E192" s="32"/>
    </row>
    <row r="193" spans="1:5">
      <c r="A193" s="35">
        <v>3293</v>
      </c>
      <c r="B193" s="36" t="s">
        <v>54</v>
      </c>
      <c r="C193" s="25">
        <v>10000</v>
      </c>
      <c r="D193" s="25">
        <v>1372.56</v>
      </c>
      <c r="E193" s="32">
        <f t="shared" si="2"/>
        <v>0.13725599999999999</v>
      </c>
    </row>
    <row r="194" spans="1:5" s="60" customFormat="1">
      <c r="A194" s="35">
        <v>3294</v>
      </c>
      <c r="B194" s="36" t="s">
        <v>55</v>
      </c>
      <c r="C194" s="25"/>
      <c r="D194" s="25">
        <v>499.92</v>
      </c>
      <c r="E194" s="32"/>
    </row>
    <row r="195" spans="1:5">
      <c r="A195" s="35">
        <v>3299</v>
      </c>
      <c r="B195" s="36" t="s">
        <v>70</v>
      </c>
      <c r="C195" s="25"/>
      <c r="D195" s="25"/>
      <c r="E195" s="32"/>
    </row>
    <row r="196" spans="1:5" s="60" customFormat="1">
      <c r="A196" s="33">
        <v>34</v>
      </c>
      <c r="B196" s="34" t="s">
        <v>116</v>
      </c>
      <c r="C196" s="6">
        <f>+C197</f>
        <v>0</v>
      </c>
      <c r="D196" s="6">
        <f>+D197</f>
        <v>17.34</v>
      </c>
      <c r="E196" s="32"/>
    </row>
    <row r="197" spans="1:5" s="60" customFormat="1">
      <c r="A197" s="35">
        <v>3431</v>
      </c>
      <c r="B197" s="36" t="s">
        <v>56</v>
      </c>
      <c r="C197" s="25"/>
      <c r="D197" s="25">
        <v>17.34</v>
      </c>
      <c r="E197" s="32"/>
    </row>
    <row r="198" spans="1:5">
      <c r="A198" s="33">
        <v>4</v>
      </c>
      <c r="B198" s="34" t="s">
        <v>122</v>
      </c>
      <c r="C198" s="6">
        <f>+C201+C199</f>
        <v>30246</v>
      </c>
      <c r="D198" s="6">
        <f>+D201+D199</f>
        <v>17292.48</v>
      </c>
      <c r="E198" s="32">
        <f t="shared" ref="E198:E257" si="3">+D198/C198</f>
        <v>0.57172783177940878</v>
      </c>
    </row>
    <row r="199" spans="1:5" s="60" customFormat="1">
      <c r="A199" s="33">
        <v>41</v>
      </c>
      <c r="B199" s="34" t="s">
        <v>263</v>
      </c>
      <c r="C199" s="6">
        <f>+C200</f>
        <v>0</v>
      </c>
      <c r="D199" s="6">
        <f>+D200</f>
        <v>2745.36</v>
      </c>
      <c r="E199" s="32"/>
    </row>
    <row r="200" spans="1:5" s="60" customFormat="1">
      <c r="A200" s="35">
        <v>4123</v>
      </c>
      <c r="B200" s="36" t="s">
        <v>60</v>
      </c>
      <c r="C200" s="25">
        <v>0</v>
      </c>
      <c r="D200" s="25">
        <v>2745.36</v>
      </c>
      <c r="E200" s="32"/>
    </row>
    <row r="201" spans="1:5">
      <c r="A201" s="33">
        <v>42</v>
      </c>
      <c r="B201" s="34" t="s">
        <v>126</v>
      </c>
      <c r="C201" s="6">
        <f>+C202+C203</f>
        <v>30246</v>
      </c>
      <c r="D201" s="6">
        <f>+D202+D203</f>
        <v>14547.12</v>
      </c>
      <c r="E201" s="32">
        <f t="shared" si="3"/>
        <v>0.48096012695893675</v>
      </c>
    </row>
    <row r="202" spans="1:5">
      <c r="A202" s="35">
        <v>4221</v>
      </c>
      <c r="B202" s="36" t="s">
        <v>61</v>
      </c>
      <c r="C202" s="25">
        <v>30246</v>
      </c>
      <c r="D202" s="25">
        <v>14515.45</v>
      </c>
      <c r="E202" s="32">
        <f t="shared" si="3"/>
        <v>0.47991304635323684</v>
      </c>
    </row>
    <row r="203" spans="1:5">
      <c r="A203" s="35">
        <v>4241</v>
      </c>
      <c r="B203" s="36" t="s">
        <v>78</v>
      </c>
      <c r="C203" s="25"/>
      <c r="D203" s="25">
        <v>31.67</v>
      </c>
      <c r="E203" s="32"/>
    </row>
    <row r="204" spans="1:5">
      <c r="A204" s="9"/>
      <c r="B204" s="9" t="s">
        <v>20</v>
      </c>
      <c r="C204" s="85">
        <f>+C205+C235</f>
        <v>158811</v>
      </c>
      <c r="D204" s="85">
        <f>+D205+D235</f>
        <v>191746.29</v>
      </c>
      <c r="E204" s="32">
        <f t="shared" si="3"/>
        <v>1.2073867049511684</v>
      </c>
    </row>
    <row r="205" spans="1:5">
      <c r="A205" s="33">
        <v>3</v>
      </c>
      <c r="B205" s="34" t="s">
        <v>107</v>
      </c>
      <c r="C205" s="6">
        <f>+C206+C210+C231+C233</f>
        <v>143811</v>
      </c>
      <c r="D205" s="6">
        <f>+D206+D210+D231+D233</f>
        <v>181770.75</v>
      </c>
      <c r="E205" s="32">
        <f t="shared" si="3"/>
        <v>1.2639558170098253</v>
      </c>
    </row>
    <row r="206" spans="1:5">
      <c r="A206" s="33">
        <v>31</v>
      </c>
      <c r="B206" s="34" t="s">
        <v>141</v>
      </c>
      <c r="C206" s="6">
        <f>+C207+C208+C209</f>
        <v>84811</v>
      </c>
      <c r="D206" s="6">
        <f>+D207+D208+D209</f>
        <v>100247.06999999999</v>
      </c>
      <c r="E206" s="32">
        <f t="shared" si="3"/>
        <v>1.1820055181521265</v>
      </c>
    </row>
    <row r="207" spans="1:5">
      <c r="A207" s="35">
        <v>3111</v>
      </c>
      <c r="B207" s="36" t="s">
        <v>110</v>
      </c>
      <c r="C207" s="25">
        <v>72824</v>
      </c>
      <c r="D207" s="25">
        <v>82540.799999999988</v>
      </c>
      <c r="E207" s="32">
        <f t="shared" si="3"/>
        <v>1.1334285400417443</v>
      </c>
    </row>
    <row r="208" spans="1:5" s="60" customFormat="1">
      <c r="A208" s="35">
        <v>3121</v>
      </c>
      <c r="B208" s="36" t="s">
        <v>32</v>
      </c>
      <c r="C208" s="25"/>
      <c r="D208" s="25">
        <v>2100</v>
      </c>
      <c r="E208" s="32"/>
    </row>
    <row r="209" spans="1:5">
      <c r="A209" s="35">
        <v>3132</v>
      </c>
      <c r="B209" s="36" t="s">
        <v>33</v>
      </c>
      <c r="C209" s="25">
        <v>11987</v>
      </c>
      <c r="D209" s="25">
        <v>15606.269999999999</v>
      </c>
      <c r="E209" s="32">
        <f t="shared" si="3"/>
        <v>1.3019329273379494</v>
      </c>
    </row>
    <row r="210" spans="1:5">
      <c r="A210" s="33">
        <v>32</v>
      </c>
      <c r="B210" s="34" t="s">
        <v>112</v>
      </c>
      <c r="C210" s="6">
        <f>+C211+C212+C213+C214+C215+C216+C217+C218+C219+C220+C221+C222+C223+C224+C225+C226+C227+C228+C229+C230</f>
        <v>59000</v>
      </c>
      <c r="D210" s="6">
        <f>+D211+D212+D213+D214+D215+D216+D217+D218+D219+D220+D221+D222+D223+D224+D225+D226+D227+D228+D229+D230</f>
        <v>81334.74000000002</v>
      </c>
      <c r="E210" s="32">
        <f t="shared" si="3"/>
        <v>1.3785549152542376</v>
      </c>
    </row>
    <row r="211" spans="1:5">
      <c r="A211" s="35">
        <v>3211</v>
      </c>
      <c r="B211" s="36" t="s">
        <v>38</v>
      </c>
      <c r="C211" s="25">
        <v>24000</v>
      </c>
      <c r="D211" s="25">
        <v>40705.159999999996</v>
      </c>
      <c r="E211" s="32">
        <f t="shared" si="3"/>
        <v>1.6960483333333332</v>
      </c>
    </row>
    <row r="212" spans="1:5" s="60" customFormat="1">
      <c r="A212" s="35">
        <v>3212</v>
      </c>
      <c r="B212" s="36" t="s">
        <v>34</v>
      </c>
      <c r="C212" s="25"/>
      <c r="D212" s="25">
        <v>887.30000000000007</v>
      </c>
      <c r="E212" s="32"/>
    </row>
    <row r="213" spans="1:5">
      <c r="A213" s="35">
        <v>3213</v>
      </c>
      <c r="B213" s="36" t="s">
        <v>39</v>
      </c>
      <c r="C213" s="25">
        <v>5000</v>
      </c>
      <c r="D213" s="25">
        <v>4629.5600000000004</v>
      </c>
      <c r="E213" s="32">
        <f t="shared" si="3"/>
        <v>0.92591200000000007</v>
      </c>
    </row>
    <row r="214" spans="1:5">
      <c r="A214" s="35">
        <v>3221</v>
      </c>
      <c r="B214" s="36" t="s">
        <v>40</v>
      </c>
      <c r="C214" s="25"/>
      <c r="D214" s="25"/>
      <c r="E214" s="32"/>
    </row>
    <row r="215" spans="1:5">
      <c r="A215" s="35">
        <v>3222</v>
      </c>
      <c r="B215" s="36" t="s">
        <v>41</v>
      </c>
      <c r="C215" s="25"/>
      <c r="D215" s="25"/>
      <c r="E215" s="32"/>
    </row>
    <row r="216" spans="1:5">
      <c r="A216" s="35">
        <v>3223</v>
      </c>
      <c r="B216" s="36" t="s">
        <v>42</v>
      </c>
      <c r="C216" s="25"/>
      <c r="D216" s="25"/>
      <c r="E216" s="32"/>
    </row>
    <row r="217" spans="1:5">
      <c r="A217" s="35">
        <v>3224</v>
      </c>
      <c r="B217" s="36" t="s">
        <v>69</v>
      </c>
      <c r="C217" s="25"/>
      <c r="D217" s="25">
        <v>74.8799999999992</v>
      </c>
      <c r="E217" s="32"/>
    </row>
    <row r="218" spans="1:5">
      <c r="A218" s="35">
        <v>3225</v>
      </c>
      <c r="B218" s="36" t="s">
        <v>145</v>
      </c>
      <c r="C218" s="25"/>
      <c r="D218" s="25"/>
      <c r="E218" s="32"/>
    </row>
    <row r="219" spans="1:5">
      <c r="A219" s="35">
        <v>3231</v>
      </c>
      <c r="B219" s="36" t="s">
        <v>45</v>
      </c>
      <c r="C219" s="25"/>
      <c r="D219" s="25">
        <v>554.26</v>
      </c>
      <c r="E219" s="32"/>
    </row>
    <row r="220" spans="1:5">
      <c r="A220" s="35">
        <v>3232</v>
      </c>
      <c r="B220" s="36" t="s">
        <v>46</v>
      </c>
      <c r="C220" s="25"/>
      <c r="D220" s="25"/>
      <c r="E220" s="32"/>
    </row>
    <row r="221" spans="1:5">
      <c r="A221" s="35">
        <v>3233</v>
      </c>
      <c r="B221" s="36" t="s">
        <v>47</v>
      </c>
      <c r="C221" s="25">
        <v>10000</v>
      </c>
      <c r="D221" s="25">
        <v>2920.59</v>
      </c>
      <c r="E221" s="32">
        <f t="shared" si="3"/>
        <v>0.29205900000000001</v>
      </c>
    </row>
    <row r="222" spans="1:5">
      <c r="A222" s="35">
        <v>3234</v>
      </c>
      <c r="B222" s="36" t="s">
        <v>48</v>
      </c>
      <c r="C222" s="25"/>
      <c r="D222" s="25"/>
      <c r="E222" s="32"/>
    </row>
    <row r="223" spans="1:5">
      <c r="A223" s="35">
        <v>3235</v>
      </c>
      <c r="B223" s="36" t="s">
        <v>49</v>
      </c>
      <c r="C223" s="25"/>
      <c r="D223" s="25">
        <v>931.81999999999994</v>
      </c>
      <c r="E223" s="32"/>
    </row>
    <row r="224" spans="1:5">
      <c r="A224" s="35">
        <v>3237</v>
      </c>
      <c r="B224" s="36" t="s">
        <v>50</v>
      </c>
      <c r="C224" s="25"/>
      <c r="D224" s="25">
        <v>8304.1299999999992</v>
      </c>
      <c r="E224" s="32"/>
    </row>
    <row r="225" spans="1:5">
      <c r="A225" s="35">
        <v>3238</v>
      </c>
      <c r="B225" s="36" t="s">
        <v>51</v>
      </c>
      <c r="C225" s="25"/>
      <c r="D225" s="25">
        <v>1232.8699999999999</v>
      </c>
      <c r="E225" s="32"/>
    </row>
    <row r="226" spans="1:5">
      <c r="A226" s="35">
        <v>3239</v>
      </c>
      <c r="B226" s="36" t="s">
        <v>52</v>
      </c>
      <c r="C226" s="25"/>
      <c r="D226" s="25">
        <v>7068.25</v>
      </c>
      <c r="E226" s="32"/>
    </row>
    <row r="227" spans="1:5">
      <c r="A227" s="35">
        <v>3241</v>
      </c>
      <c r="B227" s="36" t="s">
        <v>72</v>
      </c>
      <c r="C227" s="25">
        <v>15000</v>
      </c>
      <c r="D227" s="25">
        <v>11619.570000000002</v>
      </c>
      <c r="E227" s="32">
        <f t="shared" si="3"/>
        <v>0.77463800000000005</v>
      </c>
    </row>
    <row r="228" spans="1:5">
      <c r="A228" s="35">
        <v>3293</v>
      </c>
      <c r="B228" s="36" t="s">
        <v>54</v>
      </c>
      <c r="C228" s="25">
        <v>5000</v>
      </c>
      <c r="D228" s="25">
        <v>1546.67</v>
      </c>
      <c r="E228" s="32">
        <f t="shared" si="3"/>
        <v>0.309334</v>
      </c>
    </row>
    <row r="229" spans="1:5">
      <c r="A229" s="35">
        <v>3294</v>
      </c>
      <c r="B229" s="36" t="s">
        <v>55</v>
      </c>
      <c r="C229" s="25"/>
      <c r="D229" s="25">
        <v>568.07999999999993</v>
      </c>
      <c r="E229" s="32"/>
    </row>
    <row r="230" spans="1:5">
      <c r="A230" s="35">
        <v>3299</v>
      </c>
      <c r="B230" s="36" t="s">
        <v>70</v>
      </c>
      <c r="C230" s="25"/>
      <c r="D230" s="25">
        <v>291.60000000000002</v>
      </c>
      <c r="E230" s="32"/>
    </row>
    <row r="231" spans="1:5">
      <c r="A231" s="33">
        <v>34</v>
      </c>
      <c r="B231" s="34" t="s">
        <v>116</v>
      </c>
      <c r="C231" s="6">
        <f>+C232</f>
        <v>0</v>
      </c>
      <c r="D231" s="6">
        <f>+D232</f>
        <v>188.94</v>
      </c>
      <c r="E231" s="32"/>
    </row>
    <row r="232" spans="1:5">
      <c r="A232" s="35">
        <v>3431</v>
      </c>
      <c r="B232" s="36" t="s">
        <v>56</v>
      </c>
      <c r="C232" s="25"/>
      <c r="D232" s="25">
        <v>188.94</v>
      </c>
      <c r="E232" s="32"/>
    </row>
    <row r="233" spans="1:5">
      <c r="A233" s="33">
        <v>36</v>
      </c>
      <c r="B233" s="34" t="s">
        <v>118</v>
      </c>
      <c r="C233" s="6">
        <f>+C234</f>
        <v>0</v>
      </c>
      <c r="D233" s="6">
        <f>+D234</f>
        <v>0</v>
      </c>
      <c r="E233" s="32"/>
    </row>
    <row r="234" spans="1:5">
      <c r="A234" s="35">
        <v>3691</v>
      </c>
      <c r="B234" s="36" t="s">
        <v>74</v>
      </c>
      <c r="C234" s="25"/>
      <c r="D234" s="25"/>
      <c r="E234" s="32"/>
    </row>
    <row r="235" spans="1:5">
      <c r="A235" s="33">
        <v>4</v>
      </c>
      <c r="B235" s="34" t="s">
        <v>122</v>
      </c>
      <c r="C235" s="6">
        <f>+C238+C236</f>
        <v>15000</v>
      </c>
      <c r="D235" s="6">
        <f>+D238+D236</f>
        <v>9975.5400000000009</v>
      </c>
      <c r="E235" s="32">
        <f t="shared" si="3"/>
        <v>0.66503600000000007</v>
      </c>
    </row>
    <row r="236" spans="1:5" s="60" customFormat="1">
      <c r="A236" s="33">
        <v>41</v>
      </c>
      <c r="B236" s="34" t="s">
        <v>263</v>
      </c>
      <c r="C236" s="6">
        <f>+C237</f>
        <v>0</v>
      </c>
      <c r="D236" s="6">
        <f>+D237</f>
        <v>6279.61</v>
      </c>
      <c r="E236" s="32"/>
    </row>
    <row r="237" spans="1:5" s="60" customFormat="1">
      <c r="A237" s="35">
        <v>4123</v>
      </c>
      <c r="B237" s="36" t="s">
        <v>60</v>
      </c>
      <c r="C237" s="25"/>
      <c r="D237" s="25">
        <v>6279.61</v>
      </c>
      <c r="E237" s="32"/>
    </row>
    <row r="238" spans="1:5">
      <c r="A238" s="33">
        <v>42</v>
      </c>
      <c r="B238" s="34" t="s">
        <v>126</v>
      </c>
      <c r="C238" s="6">
        <f>+C239+C240+C241</f>
        <v>15000</v>
      </c>
      <c r="D238" s="6">
        <f>+D239+D240+D241</f>
        <v>3695.9300000000003</v>
      </c>
      <c r="E238" s="32">
        <f t="shared" si="3"/>
        <v>0.24639533333333336</v>
      </c>
    </row>
    <row r="239" spans="1:5">
      <c r="A239" s="35">
        <v>4221</v>
      </c>
      <c r="B239" s="36" t="s">
        <v>61</v>
      </c>
      <c r="C239" s="25">
        <v>15000</v>
      </c>
      <c r="D239" s="25">
        <v>1307.99</v>
      </c>
      <c r="E239" s="32">
        <f t="shared" si="3"/>
        <v>8.7199333333333337E-2</v>
      </c>
    </row>
    <row r="240" spans="1:5" s="60" customFormat="1">
      <c r="A240" s="35">
        <v>4227</v>
      </c>
      <c r="B240" s="36" t="s">
        <v>77</v>
      </c>
      <c r="C240" s="25"/>
      <c r="D240" s="25"/>
      <c r="E240" s="32"/>
    </row>
    <row r="241" spans="1:5">
      <c r="A241" s="35">
        <v>4241</v>
      </c>
      <c r="B241" s="36" t="s">
        <v>78</v>
      </c>
      <c r="C241" s="25"/>
      <c r="D241" s="25">
        <v>2387.94</v>
      </c>
      <c r="E241" s="32"/>
    </row>
    <row r="242" spans="1:5">
      <c r="A242" s="9"/>
      <c r="B242" s="9" t="s">
        <v>148</v>
      </c>
      <c r="C242" s="31">
        <f>+C243+C267</f>
        <v>138569</v>
      </c>
      <c r="D242" s="31">
        <f>+D243+D267</f>
        <v>29964.93</v>
      </c>
      <c r="E242" s="32">
        <f t="shared" si="3"/>
        <v>0.21624555275711019</v>
      </c>
    </row>
    <row r="243" spans="1:5">
      <c r="A243" s="33">
        <v>3</v>
      </c>
      <c r="B243" s="34" t="s">
        <v>107</v>
      </c>
      <c r="C243" s="6">
        <f>+C244+C247+C265+C263</f>
        <v>115957</v>
      </c>
      <c r="D243" s="6">
        <f>+D244+D247+D265+D263</f>
        <v>29964.93</v>
      </c>
      <c r="E243" s="32">
        <f t="shared" si="3"/>
        <v>0.25841415352242642</v>
      </c>
    </row>
    <row r="244" spans="1:5">
      <c r="A244" s="33">
        <v>31</v>
      </c>
      <c r="B244" s="34" t="s">
        <v>141</v>
      </c>
      <c r="C244" s="6">
        <f>+C245+C246</f>
        <v>11796</v>
      </c>
      <c r="D244" s="6">
        <f>+D245+D246</f>
        <v>6896.95</v>
      </c>
      <c r="E244" s="32">
        <f t="shared" si="3"/>
        <v>0.58468548660562902</v>
      </c>
    </row>
    <row r="245" spans="1:5">
      <c r="A245" s="35">
        <v>3111</v>
      </c>
      <c r="B245" s="36" t="s">
        <v>110</v>
      </c>
      <c r="C245" s="25">
        <v>11796</v>
      </c>
      <c r="D245" s="25">
        <v>6896.95</v>
      </c>
      <c r="E245" s="32">
        <f t="shared" si="3"/>
        <v>0.58468548660562902</v>
      </c>
    </row>
    <row r="246" spans="1:5">
      <c r="A246" s="35">
        <v>3132</v>
      </c>
      <c r="B246" s="36" t="s">
        <v>33</v>
      </c>
      <c r="C246" s="25"/>
      <c r="D246" s="25"/>
      <c r="E246" s="32"/>
    </row>
    <row r="247" spans="1:5">
      <c r="A247" s="33">
        <v>32</v>
      </c>
      <c r="B247" s="34" t="s">
        <v>112</v>
      </c>
      <c r="C247" s="6">
        <f>+C248+C249+C250+C251+C252+C253+C254+C255+C256+C257+C258+C259+C260+C261+C262</f>
        <v>104161</v>
      </c>
      <c r="D247" s="6">
        <f>+D248+D249+D250+D251+D252+D253+D254+D255+D256+D257+D258+D259+D260+D261+D262</f>
        <v>16983</v>
      </c>
      <c r="E247" s="32">
        <f t="shared" si="3"/>
        <v>0.16304566968443082</v>
      </c>
    </row>
    <row r="248" spans="1:5">
      <c r="A248" s="35">
        <v>3211</v>
      </c>
      <c r="B248" s="36" t="s">
        <v>38</v>
      </c>
      <c r="C248" s="25">
        <v>12750</v>
      </c>
      <c r="D248" s="25"/>
      <c r="E248" s="32"/>
    </row>
    <row r="249" spans="1:5">
      <c r="A249" s="35">
        <v>3212</v>
      </c>
      <c r="B249" s="36" t="s">
        <v>34</v>
      </c>
      <c r="C249" s="25"/>
      <c r="D249" s="25"/>
      <c r="E249" s="32"/>
    </row>
    <row r="250" spans="1:5">
      <c r="A250" s="35">
        <v>3213</v>
      </c>
      <c r="B250" s="36" t="s">
        <v>39</v>
      </c>
      <c r="C250" s="25"/>
      <c r="D250" s="25"/>
      <c r="E250" s="32"/>
    </row>
    <row r="251" spans="1:5">
      <c r="A251" s="35">
        <v>3221</v>
      </c>
      <c r="B251" s="36" t="s">
        <v>40</v>
      </c>
      <c r="C251" s="25"/>
      <c r="D251" s="25"/>
      <c r="E251" s="32"/>
    </row>
    <row r="252" spans="1:5">
      <c r="A252" s="35">
        <v>3223</v>
      </c>
      <c r="B252" s="36" t="s">
        <v>42</v>
      </c>
      <c r="C252" s="25">
        <v>74428</v>
      </c>
      <c r="D252" s="25"/>
      <c r="E252" s="32">
        <f t="shared" si="3"/>
        <v>0</v>
      </c>
    </row>
    <row r="253" spans="1:5">
      <c r="A253" s="35">
        <v>3224</v>
      </c>
      <c r="B253" s="36" t="s">
        <v>69</v>
      </c>
      <c r="C253" s="25"/>
      <c r="D253" s="25"/>
      <c r="E253" s="32"/>
    </row>
    <row r="254" spans="1:5">
      <c r="A254" s="35">
        <v>3231</v>
      </c>
      <c r="B254" s="36" t="s">
        <v>45</v>
      </c>
      <c r="C254" s="25"/>
      <c r="D254" s="25"/>
      <c r="E254" s="32"/>
    </row>
    <row r="255" spans="1:5">
      <c r="A255" s="35">
        <v>3232</v>
      </c>
      <c r="B255" s="36" t="s">
        <v>46</v>
      </c>
      <c r="C255" s="25"/>
      <c r="D255" s="25"/>
      <c r="E255" s="32"/>
    </row>
    <row r="256" spans="1:5">
      <c r="A256" s="35">
        <v>3235</v>
      </c>
      <c r="B256" s="36" t="s">
        <v>49</v>
      </c>
      <c r="C256" s="25"/>
      <c r="D256" s="25"/>
      <c r="E256" s="32"/>
    </row>
    <row r="257" spans="1:5">
      <c r="A257" s="35">
        <v>3237</v>
      </c>
      <c r="B257" s="36" t="s">
        <v>50</v>
      </c>
      <c r="C257" s="25">
        <v>16983</v>
      </c>
      <c r="D257" s="25">
        <v>16983</v>
      </c>
      <c r="E257" s="32">
        <f t="shared" si="3"/>
        <v>1</v>
      </c>
    </row>
    <row r="258" spans="1:5">
      <c r="A258" s="35">
        <v>3238</v>
      </c>
      <c r="B258" s="36" t="s">
        <v>51</v>
      </c>
      <c r="C258" s="25"/>
      <c r="D258" s="25"/>
      <c r="E258" s="32"/>
    </row>
    <row r="259" spans="1:5">
      <c r="A259" s="35">
        <v>3239</v>
      </c>
      <c r="B259" s="36" t="s">
        <v>52</v>
      </c>
      <c r="C259" s="25"/>
      <c r="D259" s="25"/>
      <c r="E259" s="32"/>
    </row>
    <row r="260" spans="1:5">
      <c r="A260" s="35">
        <v>3241</v>
      </c>
      <c r="B260" s="36" t="s">
        <v>72</v>
      </c>
      <c r="C260" s="25"/>
      <c r="D260" s="25"/>
      <c r="E260" s="32"/>
    </row>
    <row r="261" spans="1:5">
      <c r="A261" s="35">
        <v>3293</v>
      </c>
      <c r="B261" s="36" t="s">
        <v>54</v>
      </c>
      <c r="C261" s="25"/>
      <c r="D261" s="25"/>
      <c r="E261" s="32"/>
    </row>
    <row r="262" spans="1:5">
      <c r="A262" s="35">
        <v>3294</v>
      </c>
      <c r="B262" s="36" t="s">
        <v>55</v>
      </c>
      <c r="C262" s="25"/>
      <c r="D262" s="25"/>
      <c r="E262" s="32"/>
    </row>
    <row r="263" spans="1:5" s="60" customFormat="1">
      <c r="A263" s="33">
        <v>34</v>
      </c>
      <c r="B263" s="34" t="s">
        <v>116</v>
      </c>
      <c r="C263" s="6">
        <f>+C264</f>
        <v>0</v>
      </c>
      <c r="D263" s="6">
        <f>+D264</f>
        <v>0</v>
      </c>
      <c r="E263" s="32"/>
    </row>
    <row r="264" spans="1:5" s="60" customFormat="1">
      <c r="A264" s="35">
        <v>3431</v>
      </c>
      <c r="B264" s="36" t="s">
        <v>56</v>
      </c>
      <c r="C264" s="25"/>
      <c r="D264" s="25"/>
      <c r="E264" s="32"/>
    </row>
    <row r="265" spans="1:5">
      <c r="A265" s="33">
        <v>36</v>
      </c>
      <c r="B265" s="34" t="s">
        <v>118</v>
      </c>
      <c r="C265" s="6">
        <f>+C266</f>
        <v>0</v>
      </c>
      <c r="D265" s="6">
        <f>+D266</f>
        <v>6084.98</v>
      </c>
      <c r="E265" s="32"/>
    </row>
    <row r="266" spans="1:5">
      <c r="A266" s="35">
        <v>3691</v>
      </c>
      <c r="B266" s="36" t="s">
        <v>74</v>
      </c>
      <c r="C266" s="25"/>
      <c r="D266" s="25">
        <v>6084.98</v>
      </c>
      <c r="E266" s="32"/>
    </row>
    <row r="267" spans="1:5">
      <c r="A267" s="33">
        <v>4</v>
      </c>
      <c r="B267" s="34" t="s">
        <v>122</v>
      </c>
      <c r="C267" s="6">
        <f>+C268</f>
        <v>22612</v>
      </c>
      <c r="D267" s="6">
        <f>+D268</f>
        <v>0</v>
      </c>
      <c r="E267" s="32">
        <f t="shared" ref="E267:E270" si="4">+D267/C267</f>
        <v>0</v>
      </c>
    </row>
    <row r="268" spans="1:5">
      <c r="A268" s="33">
        <v>42</v>
      </c>
      <c r="B268" s="34" t="s">
        <v>126</v>
      </c>
      <c r="C268" s="6">
        <f>+C269+C270+C271+C272</f>
        <v>22612</v>
      </c>
      <c r="D268" s="6">
        <f>+D269+D270+D271+D272</f>
        <v>0</v>
      </c>
      <c r="E268" s="32">
        <f t="shared" si="4"/>
        <v>0</v>
      </c>
    </row>
    <row r="269" spans="1:5" s="60" customFormat="1">
      <c r="A269" s="35">
        <v>4123</v>
      </c>
      <c r="B269" s="36" t="s">
        <v>60</v>
      </c>
      <c r="C269" s="25"/>
      <c r="D269" s="25"/>
      <c r="E269" s="32"/>
    </row>
    <row r="270" spans="1:5">
      <c r="A270" s="35">
        <v>4221</v>
      </c>
      <c r="B270" s="36" t="s">
        <v>61</v>
      </c>
      <c r="C270" s="25">
        <v>22612</v>
      </c>
      <c r="D270" s="25"/>
      <c r="E270" s="32">
        <f t="shared" si="4"/>
        <v>0</v>
      </c>
    </row>
    <row r="271" spans="1:5" s="60" customFormat="1">
      <c r="A271" s="35">
        <v>4227</v>
      </c>
      <c r="B271" s="36" t="s">
        <v>77</v>
      </c>
      <c r="C271" s="25"/>
      <c r="D271" s="25"/>
      <c r="E271" s="32"/>
    </row>
    <row r="272" spans="1:5">
      <c r="A272" s="35">
        <v>4262</v>
      </c>
      <c r="B272" s="36" t="s">
        <v>147</v>
      </c>
      <c r="C272" s="25"/>
      <c r="D272" s="25"/>
      <c r="E272" s="32"/>
    </row>
    <row r="273" spans="1:5">
      <c r="A273" s="31"/>
      <c r="B273" s="9" t="s">
        <v>27</v>
      </c>
      <c r="C273" s="31">
        <f>+C274+C277</f>
        <v>0</v>
      </c>
      <c r="D273" s="31">
        <f>+D274+D277</f>
        <v>0</v>
      </c>
      <c r="E273" s="32"/>
    </row>
    <row r="274" spans="1:5">
      <c r="A274" s="33">
        <v>3</v>
      </c>
      <c r="B274" s="34" t="s">
        <v>107</v>
      </c>
      <c r="C274" s="6">
        <f>+C275</f>
        <v>0</v>
      </c>
      <c r="D274" s="6">
        <f>+D275</f>
        <v>0</v>
      </c>
      <c r="E274" s="32"/>
    </row>
    <row r="275" spans="1:5">
      <c r="A275" s="33">
        <v>32</v>
      </c>
      <c r="B275" s="34" t="s">
        <v>112</v>
      </c>
      <c r="C275" s="6">
        <f>+C276</f>
        <v>0</v>
      </c>
      <c r="D275" s="6">
        <f>+D276</f>
        <v>0</v>
      </c>
      <c r="E275" s="32"/>
    </row>
    <row r="276" spans="1:5" s="28" customFormat="1">
      <c r="A276" s="35">
        <v>3239</v>
      </c>
      <c r="B276" s="36" t="s">
        <v>52</v>
      </c>
      <c r="C276" s="43"/>
      <c r="D276" s="25"/>
      <c r="E276" s="32"/>
    </row>
    <row r="277" spans="1:5">
      <c r="A277" s="33">
        <v>4</v>
      </c>
      <c r="B277" s="34" t="s">
        <v>122</v>
      </c>
      <c r="C277" s="6">
        <f>+C278</f>
        <v>0</v>
      </c>
      <c r="D277" s="6">
        <f>+D278</f>
        <v>0</v>
      </c>
      <c r="E277" s="32"/>
    </row>
    <row r="278" spans="1:5">
      <c r="A278" s="33">
        <v>42</v>
      </c>
      <c r="B278" s="34" t="s">
        <v>126</v>
      </c>
      <c r="C278" s="6">
        <f>+C279</f>
        <v>0</v>
      </c>
      <c r="D278" s="6">
        <f>+D279</f>
        <v>0</v>
      </c>
      <c r="E278" s="32"/>
    </row>
    <row r="279" spans="1:5">
      <c r="A279" s="35">
        <v>4221</v>
      </c>
      <c r="B279" s="36" t="s">
        <v>61</v>
      </c>
      <c r="C279" s="40"/>
      <c r="D279" s="40"/>
      <c r="E279" s="32"/>
    </row>
    <row r="280" spans="1:5">
      <c r="A280" s="17"/>
      <c r="B280" s="17" t="s">
        <v>146</v>
      </c>
      <c r="C280" s="18">
        <f>+C273+C242+C204+C170+C122+C84+C51+C4</f>
        <v>8517500</v>
      </c>
      <c r="D280" s="18">
        <f>+D273+D242+D204+D170+D122+D84+D51+D4</f>
        <v>4356257.04</v>
      </c>
      <c r="E280" s="18"/>
    </row>
    <row r="281" spans="1:5">
      <c r="C281" s="22"/>
      <c r="D281" s="22"/>
      <c r="E281" s="22"/>
    </row>
    <row r="282" spans="1:5">
      <c r="C282" s="11"/>
      <c r="E282" s="22"/>
    </row>
    <row r="283" spans="1:5">
      <c r="C283" s="11"/>
      <c r="D283" s="84"/>
    </row>
    <row r="285" spans="1:5">
      <c r="C285" s="11"/>
    </row>
    <row r="286" spans="1:5">
      <c r="D286" s="44"/>
    </row>
  </sheetData>
  <protectedRanges>
    <protectedRange algorithmName="SHA-512" hashValue="R8frfBQ/MhInQYm+jLEgMwgPwCkrGPIUaxyIFLRSCn/+fIsUU6bmJDax/r7gTh2PEAEvgODYwg0rRRjqSM/oww==" saltValue="tbZzHO5lCNHCDH5y3XGZag==" spinCount="100000" sqref="B42" name="Range1"/>
    <protectedRange algorithmName="SHA-512" hashValue="R8frfBQ/MhInQYm+jLEgMwgPwCkrGPIUaxyIFLRSCn/+fIsUU6bmJDax/r7gTh2PEAEvgODYwg0rRRjqSM/oww==" saltValue="tbZzHO5lCNHCDH5y3XGZag==" spinCount="100000" sqref="B137" name="Range1_1"/>
  </protectedRanges>
  <mergeCells count="1">
    <mergeCell ref="A1:D1"/>
  </mergeCells>
  <dataValidations count="1">
    <dataValidation type="whole" allowBlank="1" showInputMessage="1" showErrorMessage="1" errorTitle="GREŠKA" error="U ovo polje je dozvoljen unos samo brojčanih vrijednosti (bez decimala!)" sqref="C188:C189 C27:C28 C30:C31 C35 C91:C93 C105 C119 C144 C126:C127 C129 C132:C137 C139:C142 C12:C25 C146:C147 C173 C202 C113" xr:uid="{F429A304-F882-40B9-A748-E1211C1D4B65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9FF7-9675-44F4-B1EB-35572ABC31F8}">
  <sheetPr>
    <pageSetUpPr fitToPage="1"/>
  </sheetPr>
  <dimension ref="A1:I303"/>
  <sheetViews>
    <sheetView zoomScaleNormal="100" workbookViewId="0">
      <pane ySplit="4" topLeftCell="A5" activePane="bottomLeft" state="frozen"/>
      <selection pane="bottomLeft" activeCell="D28" sqref="D28"/>
    </sheetView>
  </sheetViews>
  <sheetFormatPr defaultRowHeight="15"/>
  <cols>
    <col min="1" max="1" width="6.5703125" style="19" customWidth="1"/>
    <col min="2" max="2" width="51.42578125" style="19" customWidth="1"/>
    <col min="3" max="4" width="16" style="78" customWidth="1"/>
    <col min="5" max="5" width="9.5703125" style="80" customWidth="1"/>
    <col min="6" max="6" width="11" style="19" customWidth="1"/>
    <col min="7" max="7" width="11.42578125" style="19" customWidth="1"/>
    <col min="8" max="249" width="9.140625" style="19"/>
    <col min="250" max="250" width="7.42578125" style="19" customWidth="1"/>
    <col min="251" max="251" width="52.5703125" style="19" customWidth="1"/>
    <col min="252" max="252" width="15.7109375" style="19" customWidth="1"/>
    <col min="253" max="253" width="12.5703125" style="19" customWidth="1"/>
    <col min="254" max="254" width="7.42578125" style="19" customWidth="1"/>
    <col min="255" max="255" width="0" style="19" hidden="1" customWidth="1"/>
    <col min="256" max="256" width="4" style="19" customWidth="1"/>
    <col min="257" max="505" width="9.140625" style="19"/>
    <col min="506" max="506" width="7.42578125" style="19" customWidth="1"/>
    <col min="507" max="507" width="52.5703125" style="19" customWidth="1"/>
    <col min="508" max="508" width="15.7109375" style="19" customWidth="1"/>
    <col min="509" max="509" width="12.5703125" style="19" customWidth="1"/>
    <col min="510" max="510" width="7.42578125" style="19" customWidth="1"/>
    <col min="511" max="511" width="0" style="19" hidden="1" customWidth="1"/>
    <col min="512" max="512" width="4" style="19" customWidth="1"/>
    <col min="513" max="761" width="9.140625" style="19"/>
    <col min="762" max="762" width="7.42578125" style="19" customWidth="1"/>
    <col min="763" max="763" width="52.5703125" style="19" customWidth="1"/>
    <col min="764" max="764" width="15.7109375" style="19" customWidth="1"/>
    <col min="765" max="765" width="12.5703125" style="19" customWidth="1"/>
    <col min="766" max="766" width="7.42578125" style="19" customWidth="1"/>
    <col min="767" max="767" width="0" style="19" hidden="1" customWidth="1"/>
    <col min="768" max="768" width="4" style="19" customWidth="1"/>
    <col min="769" max="1017" width="9.140625" style="19"/>
    <col min="1018" max="1018" width="7.42578125" style="19" customWidth="1"/>
    <col min="1019" max="1019" width="52.5703125" style="19" customWidth="1"/>
    <col min="1020" max="1020" width="15.7109375" style="19" customWidth="1"/>
    <col min="1021" max="1021" width="12.5703125" style="19" customWidth="1"/>
    <col min="1022" max="1022" width="7.42578125" style="19" customWidth="1"/>
    <col min="1023" max="1023" width="0" style="19" hidden="1" customWidth="1"/>
    <col min="1024" max="1024" width="4" style="19" customWidth="1"/>
    <col min="1025" max="1273" width="9.140625" style="19"/>
    <col min="1274" max="1274" width="7.42578125" style="19" customWidth="1"/>
    <col min="1275" max="1275" width="52.5703125" style="19" customWidth="1"/>
    <col min="1276" max="1276" width="15.7109375" style="19" customWidth="1"/>
    <col min="1277" max="1277" width="12.5703125" style="19" customWidth="1"/>
    <col min="1278" max="1278" width="7.42578125" style="19" customWidth="1"/>
    <col min="1279" max="1279" width="0" style="19" hidden="1" customWidth="1"/>
    <col min="1280" max="1280" width="4" style="19" customWidth="1"/>
    <col min="1281" max="1529" width="9.140625" style="19"/>
    <col min="1530" max="1530" width="7.42578125" style="19" customWidth="1"/>
    <col min="1531" max="1531" width="52.5703125" style="19" customWidth="1"/>
    <col min="1532" max="1532" width="15.7109375" style="19" customWidth="1"/>
    <col min="1533" max="1533" width="12.5703125" style="19" customWidth="1"/>
    <col min="1534" max="1534" width="7.42578125" style="19" customWidth="1"/>
    <col min="1535" max="1535" width="0" style="19" hidden="1" customWidth="1"/>
    <col min="1536" max="1536" width="4" style="19" customWidth="1"/>
    <col min="1537" max="1785" width="9.140625" style="19"/>
    <col min="1786" max="1786" width="7.42578125" style="19" customWidth="1"/>
    <col min="1787" max="1787" width="52.5703125" style="19" customWidth="1"/>
    <col min="1788" max="1788" width="15.7109375" style="19" customWidth="1"/>
    <col min="1789" max="1789" width="12.5703125" style="19" customWidth="1"/>
    <col min="1790" max="1790" width="7.42578125" style="19" customWidth="1"/>
    <col min="1791" max="1791" width="0" style="19" hidden="1" customWidth="1"/>
    <col min="1792" max="1792" width="4" style="19" customWidth="1"/>
    <col min="1793" max="2041" width="9.140625" style="19"/>
    <col min="2042" max="2042" width="7.42578125" style="19" customWidth="1"/>
    <col min="2043" max="2043" width="52.5703125" style="19" customWidth="1"/>
    <col min="2044" max="2044" width="15.7109375" style="19" customWidth="1"/>
    <col min="2045" max="2045" width="12.5703125" style="19" customWidth="1"/>
    <col min="2046" max="2046" width="7.42578125" style="19" customWidth="1"/>
    <col min="2047" max="2047" width="0" style="19" hidden="1" customWidth="1"/>
    <col min="2048" max="2048" width="4" style="19" customWidth="1"/>
    <col min="2049" max="2297" width="9.140625" style="19"/>
    <col min="2298" max="2298" width="7.42578125" style="19" customWidth="1"/>
    <col min="2299" max="2299" width="52.5703125" style="19" customWidth="1"/>
    <col min="2300" max="2300" width="15.7109375" style="19" customWidth="1"/>
    <col min="2301" max="2301" width="12.5703125" style="19" customWidth="1"/>
    <col min="2302" max="2302" width="7.42578125" style="19" customWidth="1"/>
    <col min="2303" max="2303" width="0" style="19" hidden="1" customWidth="1"/>
    <col min="2304" max="2304" width="4" style="19" customWidth="1"/>
    <col min="2305" max="2553" width="9.140625" style="19"/>
    <col min="2554" max="2554" width="7.42578125" style="19" customWidth="1"/>
    <col min="2555" max="2555" width="52.5703125" style="19" customWidth="1"/>
    <col min="2556" max="2556" width="15.7109375" style="19" customWidth="1"/>
    <col min="2557" max="2557" width="12.5703125" style="19" customWidth="1"/>
    <col min="2558" max="2558" width="7.42578125" style="19" customWidth="1"/>
    <col min="2559" max="2559" width="0" style="19" hidden="1" customWidth="1"/>
    <col min="2560" max="2560" width="4" style="19" customWidth="1"/>
    <col min="2561" max="2809" width="9.140625" style="19"/>
    <col min="2810" max="2810" width="7.42578125" style="19" customWidth="1"/>
    <col min="2811" max="2811" width="52.5703125" style="19" customWidth="1"/>
    <col min="2812" max="2812" width="15.7109375" style="19" customWidth="1"/>
    <col min="2813" max="2813" width="12.5703125" style="19" customWidth="1"/>
    <col min="2814" max="2814" width="7.42578125" style="19" customWidth="1"/>
    <col min="2815" max="2815" width="0" style="19" hidden="1" customWidth="1"/>
    <col min="2816" max="2816" width="4" style="19" customWidth="1"/>
    <col min="2817" max="3065" width="9.140625" style="19"/>
    <col min="3066" max="3066" width="7.42578125" style="19" customWidth="1"/>
    <col min="3067" max="3067" width="52.5703125" style="19" customWidth="1"/>
    <col min="3068" max="3068" width="15.7109375" style="19" customWidth="1"/>
    <col min="3069" max="3069" width="12.5703125" style="19" customWidth="1"/>
    <col min="3070" max="3070" width="7.42578125" style="19" customWidth="1"/>
    <col min="3071" max="3071" width="0" style="19" hidden="1" customWidth="1"/>
    <col min="3072" max="3072" width="4" style="19" customWidth="1"/>
    <col min="3073" max="3321" width="9.140625" style="19"/>
    <col min="3322" max="3322" width="7.42578125" style="19" customWidth="1"/>
    <col min="3323" max="3323" width="52.5703125" style="19" customWidth="1"/>
    <col min="3324" max="3324" width="15.7109375" style="19" customWidth="1"/>
    <col min="3325" max="3325" width="12.5703125" style="19" customWidth="1"/>
    <col min="3326" max="3326" width="7.42578125" style="19" customWidth="1"/>
    <col min="3327" max="3327" width="0" style="19" hidden="1" customWidth="1"/>
    <col min="3328" max="3328" width="4" style="19" customWidth="1"/>
    <col min="3329" max="3577" width="9.140625" style="19"/>
    <col min="3578" max="3578" width="7.42578125" style="19" customWidth="1"/>
    <col min="3579" max="3579" width="52.5703125" style="19" customWidth="1"/>
    <col min="3580" max="3580" width="15.7109375" style="19" customWidth="1"/>
    <col min="3581" max="3581" width="12.5703125" style="19" customWidth="1"/>
    <col min="3582" max="3582" width="7.42578125" style="19" customWidth="1"/>
    <col min="3583" max="3583" width="0" style="19" hidden="1" customWidth="1"/>
    <col min="3584" max="3584" width="4" style="19" customWidth="1"/>
    <col min="3585" max="3833" width="9.140625" style="19"/>
    <col min="3834" max="3834" width="7.42578125" style="19" customWidth="1"/>
    <col min="3835" max="3835" width="52.5703125" style="19" customWidth="1"/>
    <col min="3836" max="3836" width="15.7109375" style="19" customWidth="1"/>
    <col min="3837" max="3837" width="12.5703125" style="19" customWidth="1"/>
    <col min="3838" max="3838" width="7.42578125" style="19" customWidth="1"/>
    <col min="3839" max="3839" width="0" style="19" hidden="1" customWidth="1"/>
    <col min="3840" max="3840" width="4" style="19" customWidth="1"/>
    <col min="3841" max="4089" width="9.140625" style="19"/>
    <col min="4090" max="4090" width="7.42578125" style="19" customWidth="1"/>
    <col min="4091" max="4091" width="52.5703125" style="19" customWidth="1"/>
    <col min="4092" max="4092" width="15.7109375" style="19" customWidth="1"/>
    <col min="4093" max="4093" width="12.5703125" style="19" customWidth="1"/>
    <col min="4094" max="4094" width="7.42578125" style="19" customWidth="1"/>
    <col min="4095" max="4095" width="0" style="19" hidden="1" customWidth="1"/>
    <col min="4096" max="4096" width="4" style="19" customWidth="1"/>
    <col min="4097" max="4345" width="9.140625" style="19"/>
    <col min="4346" max="4346" width="7.42578125" style="19" customWidth="1"/>
    <col min="4347" max="4347" width="52.5703125" style="19" customWidth="1"/>
    <col min="4348" max="4348" width="15.7109375" style="19" customWidth="1"/>
    <col min="4349" max="4349" width="12.5703125" style="19" customWidth="1"/>
    <col min="4350" max="4350" width="7.42578125" style="19" customWidth="1"/>
    <col min="4351" max="4351" width="0" style="19" hidden="1" customWidth="1"/>
    <col min="4352" max="4352" width="4" style="19" customWidth="1"/>
    <col min="4353" max="4601" width="9.140625" style="19"/>
    <col min="4602" max="4602" width="7.42578125" style="19" customWidth="1"/>
    <col min="4603" max="4603" width="52.5703125" style="19" customWidth="1"/>
    <col min="4604" max="4604" width="15.7109375" style="19" customWidth="1"/>
    <col min="4605" max="4605" width="12.5703125" style="19" customWidth="1"/>
    <col min="4606" max="4606" width="7.42578125" style="19" customWidth="1"/>
    <col min="4607" max="4607" width="0" style="19" hidden="1" customWidth="1"/>
    <col min="4608" max="4608" width="4" style="19" customWidth="1"/>
    <col min="4609" max="4857" width="9.140625" style="19"/>
    <col min="4858" max="4858" width="7.42578125" style="19" customWidth="1"/>
    <col min="4859" max="4859" width="52.5703125" style="19" customWidth="1"/>
    <col min="4860" max="4860" width="15.7109375" style="19" customWidth="1"/>
    <col min="4861" max="4861" width="12.5703125" style="19" customWidth="1"/>
    <col min="4862" max="4862" width="7.42578125" style="19" customWidth="1"/>
    <col min="4863" max="4863" width="0" style="19" hidden="1" customWidth="1"/>
    <col min="4864" max="4864" width="4" style="19" customWidth="1"/>
    <col min="4865" max="5113" width="9.140625" style="19"/>
    <col min="5114" max="5114" width="7.42578125" style="19" customWidth="1"/>
    <col min="5115" max="5115" width="52.5703125" style="19" customWidth="1"/>
    <col min="5116" max="5116" width="15.7109375" style="19" customWidth="1"/>
    <col min="5117" max="5117" width="12.5703125" style="19" customWidth="1"/>
    <col min="5118" max="5118" width="7.42578125" style="19" customWidth="1"/>
    <col min="5119" max="5119" width="0" style="19" hidden="1" customWidth="1"/>
    <col min="5120" max="5120" width="4" style="19" customWidth="1"/>
    <col min="5121" max="5369" width="9.140625" style="19"/>
    <col min="5370" max="5370" width="7.42578125" style="19" customWidth="1"/>
    <col min="5371" max="5371" width="52.5703125" style="19" customWidth="1"/>
    <col min="5372" max="5372" width="15.7109375" style="19" customWidth="1"/>
    <col min="5373" max="5373" width="12.5703125" style="19" customWidth="1"/>
    <col min="5374" max="5374" width="7.42578125" style="19" customWidth="1"/>
    <col min="5375" max="5375" width="0" style="19" hidden="1" customWidth="1"/>
    <col min="5376" max="5376" width="4" style="19" customWidth="1"/>
    <col min="5377" max="5625" width="9.140625" style="19"/>
    <col min="5626" max="5626" width="7.42578125" style="19" customWidth="1"/>
    <col min="5627" max="5627" width="52.5703125" style="19" customWidth="1"/>
    <col min="5628" max="5628" width="15.7109375" style="19" customWidth="1"/>
    <col min="5629" max="5629" width="12.5703125" style="19" customWidth="1"/>
    <col min="5630" max="5630" width="7.42578125" style="19" customWidth="1"/>
    <col min="5631" max="5631" width="0" style="19" hidden="1" customWidth="1"/>
    <col min="5632" max="5632" width="4" style="19" customWidth="1"/>
    <col min="5633" max="5881" width="9.140625" style="19"/>
    <col min="5882" max="5882" width="7.42578125" style="19" customWidth="1"/>
    <col min="5883" max="5883" width="52.5703125" style="19" customWidth="1"/>
    <col min="5884" max="5884" width="15.7109375" style="19" customWidth="1"/>
    <col min="5885" max="5885" width="12.5703125" style="19" customWidth="1"/>
    <col min="5886" max="5886" width="7.42578125" style="19" customWidth="1"/>
    <col min="5887" max="5887" width="0" style="19" hidden="1" customWidth="1"/>
    <col min="5888" max="5888" width="4" style="19" customWidth="1"/>
    <col min="5889" max="6137" width="9.140625" style="19"/>
    <col min="6138" max="6138" width="7.42578125" style="19" customWidth="1"/>
    <col min="6139" max="6139" width="52.5703125" style="19" customWidth="1"/>
    <col min="6140" max="6140" width="15.7109375" style="19" customWidth="1"/>
    <col min="6141" max="6141" width="12.5703125" style="19" customWidth="1"/>
    <col min="6142" max="6142" width="7.42578125" style="19" customWidth="1"/>
    <col min="6143" max="6143" width="0" style="19" hidden="1" customWidth="1"/>
    <col min="6144" max="6144" width="4" style="19" customWidth="1"/>
    <col min="6145" max="6393" width="9.140625" style="19"/>
    <col min="6394" max="6394" width="7.42578125" style="19" customWidth="1"/>
    <col min="6395" max="6395" width="52.5703125" style="19" customWidth="1"/>
    <col min="6396" max="6396" width="15.7109375" style="19" customWidth="1"/>
    <col min="6397" max="6397" width="12.5703125" style="19" customWidth="1"/>
    <col min="6398" max="6398" width="7.42578125" style="19" customWidth="1"/>
    <col min="6399" max="6399" width="0" style="19" hidden="1" customWidth="1"/>
    <col min="6400" max="6400" width="4" style="19" customWidth="1"/>
    <col min="6401" max="6649" width="9.140625" style="19"/>
    <col min="6650" max="6650" width="7.42578125" style="19" customWidth="1"/>
    <col min="6651" max="6651" width="52.5703125" style="19" customWidth="1"/>
    <col min="6652" max="6652" width="15.7109375" style="19" customWidth="1"/>
    <col min="6653" max="6653" width="12.5703125" style="19" customWidth="1"/>
    <col min="6654" max="6654" width="7.42578125" style="19" customWidth="1"/>
    <col min="6655" max="6655" width="0" style="19" hidden="1" customWidth="1"/>
    <col min="6656" max="6656" width="4" style="19" customWidth="1"/>
    <col min="6657" max="6905" width="9.140625" style="19"/>
    <col min="6906" max="6906" width="7.42578125" style="19" customWidth="1"/>
    <col min="6907" max="6907" width="52.5703125" style="19" customWidth="1"/>
    <col min="6908" max="6908" width="15.7109375" style="19" customWidth="1"/>
    <col min="6909" max="6909" width="12.5703125" style="19" customWidth="1"/>
    <col min="6910" max="6910" width="7.42578125" style="19" customWidth="1"/>
    <col min="6911" max="6911" width="0" style="19" hidden="1" customWidth="1"/>
    <col min="6912" max="6912" width="4" style="19" customWidth="1"/>
    <col min="6913" max="7161" width="9.140625" style="19"/>
    <col min="7162" max="7162" width="7.42578125" style="19" customWidth="1"/>
    <col min="7163" max="7163" width="52.5703125" style="19" customWidth="1"/>
    <col min="7164" max="7164" width="15.7109375" style="19" customWidth="1"/>
    <col min="7165" max="7165" width="12.5703125" style="19" customWidth="1"/>
    <col min="7166" max="7166" width="7.42578125" style="19" customWidth="1"/>
    <col min="7167" max="7167" width="0" style="19" hidden="1" customWidth="1"/>
    <col min="7168" max="7168" width="4" style="19" customWidth="1"/>
    <col min="7169" max="7417" width="9.140625" style="19"/>
    <col min="7418" max="7418" width="7.42578125" style="19" customWidth="1"/>
    <col min="7419" max="7419" width="52.5703125" style="19" customWidth="1"/>
    <col min="7420" max="7420" width="15.7109375" style="19" customWidth="1"/>
    <col min="7421" max="7421" width="12.5703125" style="19" customWidth="1"/>
    <col min="7422" max="7422" width="7.42578125" style="19" customWidth="1"/>
    <col min="7423" max="7423" width="0" style="19" hidden="1" customWidth="1"/>
    <col min="7424" max="7424" width="4" style="19" customWidth="1"/>
    <col min="7425" max="7673" width="9.140625" style="19"/>
    <col min="7674" max="7674" width="7.42578125" style="19" customWidth="1"/>
    <col min="7675" max="7675" width="52.5703125" style="19" customWidth="1"/>
    <col min="7676" max="7676" width="15.7109375" style="19" customWidth="1"/>
    <col min="7677" max="7677" width="12.5703125" style="19" customWidth="1"/>
    <col min="7678" max="7678" width="7.42578125" style="19" customWidth="1"/>
    <col min="7679" max="7679" width="0" style="19" hidden="1" customWidth="1"/>
    <col min="7680" max="7680" width="4" style="19" customWidth="1"/>
    <col min="7681" max="7929" width="9.140625" style="19"/>
    <col min="7930" max="7930" width="7.42578125" style="19" customWidth="1"/>
    <col min="7931" max="7931" width="52.5703125" style="19" customWidth="1"/>
    <col min="7932" max="7932" width="15.7109375" style="19" customWidth="1"/>
    <col min="7933" max="7933" width="12.5703125" style="19" customWidth="1"/>
    <col min="7934" max="7934" width="7.42578125" style="19" customWidth="1"/>
    <col min="7935" max="7935" width="0" style="19" hidden="1" customWidth="1"/>
    <col min="7936" max="7936" width="4" style="19" customWidth="1"/>
    <col min="7937" max="8185" width="9.140625" style="19"/>
    <col min="8186" max="8186" width="7.42578125" style="19" customWidth="1"/>
    <col min="8187" max="8187" width="52.5703125" style="19" customWidth="1"/>
    <col min="8188" max="8188" width="15.7109375" style="19" customWidth="1"/>
    <col min="8189" max="8189" width="12.5703125" style="19" customWidth="1"/>
    <col min="8190" max="8190" width="7.42578125" style="19" customWidth="1"/>
    <col min="8191" max="8191" width="0" style="19" hidden="1" customWidth="1"/>
    <col min="8192" max="8192" width="4" style="19" customWidth="1"/>
    <col min="8193" max="8441" width="9.140625" style="19"/>
    <col min="8442" max="8442" width="7.42578125" style="19" customWidth="1"/>
    <col min="8443" max="8443" width="52.5703125" style="19" customWidth="1"/>
    <col min="8444" max="8444" width="15.7109375" style="19" customWidth="1"/>
    <col min="8445" max="8445" width="12.5703125" style="19" customWidth="1"/>
    <col min="8446" max="8446" width="7.42578125" style="19" customWidth="1"/>
    <col min="8447" max="8447" width="0" style="19" hidden="1" customWidth="1"/>
    <col min="8448" max="8448" width="4" style="19" customWidth="1"/>
    <col min="8449" max="8697" width="9.140625" style="19"/>
    <col min="8698" max="8698" width="7.42578125" style="19" customWidth="1"/>
    <col min="8699" max="8699" width="52.5703125" style="19" customWidth="1"/>
    <col min="8700" max="8700" width="15.7109375" style="19" customWidth="1"/>
    <col min="8701" max="8701" width="12.5703125" style="19" customWidth="1"/>
    <col min="8702" max="8702" width="7.42578125" style="19" customWidth="1"/>
    <col min="8703" max="8703" width="0" style="19" hidden="1" customWidth="1"/>
    <col min="8704" max="8704" width="4" style="19" customWidth="1"/>
    <col min="8705" max="8953" width="9.140625" style="19"/>
    <col min="8954" max="8954" width="7.42578125" style="19" customWidth="1"/>
    <col min="8955" max="8955" width="52.5703125" style="19" customWidth="1"/>
    <col min="8956" max="8956" width="15.7109375" style="19" customWidth="1"/>
    <col min="8957" max="8957" width="12.5703125" style="19" customWidth="1"/>
    <col min="8958" max="8958" width="7.42578125" style="19" customWidth="1"/>
    <col min="8959" max="8959" width="0" style="19" hidden="1" customWidth="1"/>
    <col min="8960" max="8960" width="4" style="19" customWidth="1"/>
    <col min="8961" max="9209" width="9.140625" style="19"/>
    <col min="9210" max="9210" width="7.42578125" style="19" customWidth="1"/>
    <col min="9211" max="9211" width="52.5703125" style="19" customWidth="1"/>
    <col min="9212" max="9212" width="15.7109375" style="19" customWidth="1"/>
    <col min="9213" max="9213" width="12.5703125" style="19" customWidth="1"/>
    <col min="9214" max="9214" width="7.42578125" style="19" customWidth="1"/>
    <col min="9215" max="9215" width="0" style="19" hidden="1" customWidth="1"/>
    <col min="9216" max="9216" width="4" style="19" customWidth="1"/>
    <col min="9217" max="9465" width="9.140625" style="19"/>
    <col min="9466" max="9466" width="7.42578125" style="19" customWidth="1"/>
    <col min="9467" max="9467" width="52.5703125" style="19" customWidth="1"/>
    <col min="9468" max="9468" width="15.7109375" style="19" customWidth="1"/>
    <col min="9469" max="9469" width="12.5703125" style="19" customWidth="1"/>
    <col min="9470" max="9470" width="7.42578125" style="19" customWidth="1"/>
    <col min="9471" max="9471" width="0" style="19" hidden="1" customWidth="1"/>
    <col min="9472" max="9472" width="4" style="19" customWidth="1"/>
    <col min="9473" max="9721" width="9.140625" style="19"/>
    <col min="9722" max="9722" width="7.42578125" style="19" customWidth="1"/>
    <col min="9723" max="9723" width="52.5703125" style="19" customWidth="1"/>
    <col min="9724" max="9724" width="15.7109375" style="19" customWidth="1"/>
    <col min="9725" max="9725" width="12.5703125" style="19" customWidth="1"/>
    <col min="9726" max="9726" width="7.42578125" style="19" customWidth="1"/>
    <col min="9727" max="9727" width="0" style="19" hidden="1" customWidth="1"/>
    <col min="9728" max="9728" width="4" style="19" customWidth="1"/>
    <col min="9729" max="9977" width="9.140625" style="19"/>
    <col min="9978" max="9978" width="7.42578125" style="19" customWidth="1"/>
    <col min="9979" max="9979" width="52.5703125" style="19" customWidth="1"/>
    <col min="9980" max="9980" width="15.7109375" style="19" customWidth="1"/>
    <col min="9981" max="9981" width="12.5703125" style="19" customWidth="1"/>
    <col min="9982" max="9982" width="7.42578125" style="19" customWidth="1"/>
    <col min="9983" max="9983" width="0" style="19" hidden="1" customWidth="1"/>
    <col min="9984" max="9984" width="4" style="19" customWidth="1"/>
    <col min="9985" max="10233" width="9.140625" style="19"/>
    <col min="10234" max="10234" width="7.42578125" style="19" customWidth="1"/>
    <col min="10235" max="10235" width="52.5703125" style="19" customWidth="1"/>
    <col min="10236" max="10236" width="15.7109375" style="19" customWidth="1"/>
    <col min="10237" max="10237" width="12.5703125" style="19" customWidth="1"/>
    <col min="10238" max="10238" width="7.42578125" style="19" customWidth="1"/>
    <col min="10239" max="10239" width="0" style="19" hidden="1" customWidth="1"/>
    <col min="10240" max="10240" width="4" style="19" customWidth="1"/>
    <col min="10241" max="10489" width="9.140625" style="19"/>
    <col min="10490" max="10490" width="7.42578125" style="19" customWidth="1"/>
    <col min="10491" max="10491" width="52.5703125" style="19" customWidth="1"/>
    <col min="10492" max="10492" width="15.7109375" style="19" customWidth="1"/>
    <col min="10493" max="10493" width="12.5703125" style="19" customWidth="1"/>
    <col min="10494" max="10494" width="7.42578125" style="19" customWidth="1"/>
    <col min="10495" max="10495" width="0" style="19" hidden="1" customWidth="1"/>
    <col min="10496" max="10496" width="4" style="19" customWidth="1"/>
    <col min="10497" max="10745" width="9.140625" style="19"/>
    <col min="10746" max="10746" width="7.42578125" style="19" customWidth="1"/>
    <col min="10747" max="10747" width="52.5703125" style="19" customWidth="1"/>
    <col min="10748" max="10748" width="15.7109375" style="19" customWidth="1"/>
    <col min="10749" max="10749" width="12.5703125" style="19" customWidth="1"/>
    <col min="10750" max="10750" width="7.42578125" style="19" customWidth="1"/>
    <col min="10751" max="10751" width="0" style="19" hidden="1" customWidth="1"/>
    <col min="10752" max="10752" width="4" style="19" customWidth="1"/>
    <col min="10753" max="11001" width="9.140625" style="19"/>
    <col min="11002" max="11002" width="7.42578125" style="19" customWidth="1"/>
    <col min="11003" max="11003" width="52.5703125" style="19" customWidth="1"/>
    <col min="11004" max="11004" width="15.7109375" style="19" customWidth="1"/>
    <col min="11005" max="11005" width="12.5703125" style="19" customWidth="1"/>
    <col min="11006" max="11006" width="7.42578125" style="19" customWidth="1"/>
    <col min="11007" max="11007" width="0" style="19" hidden="1" customWidth="1"/>
    <col min="11008" max="11008" width="4" style="19" customWidth="1"/>
    <col min="11009" max="11257" width="9.140625" style="19"/>
    <col min="11258" max="11258" width="7.42578125" style="19" customWidth="1"/>
    <col min="11259" max="11259" width="52.5703125" style="19" customWidth="1"/>
    <col min="11260" max="11260" width="15.7109375" style="19" customWidth="1"/>
    <col min="11261" max="11261" width="12.5703125" style="19" customWidth="1"/>
    <col min="11262" max="11262" width="7.42578125" style="19" customWidth="1"/>
    <col min="11263" max="11263" width="0" style="19" hidden="1" customWidth="1"/>
    <col min="11264" max="11264" width="4" style="19" customWidth="1"/>
    <col min="11265" max="11513" width="9.140625" style="19"/>
    <col min="11514" max="11514" width="7.42578125" style="19" customWidth="1"/>
    <col min="11515" max="11515" width="52.5703125" style="19" customWidth="1"/>
    <col min="11516" max="11516" width="15.7109375" style="19" customWidth="1"/>
    <col min="11517" max="11517" width="12.5703125" style="19" customWidth="1"/>
    <col min="11518" max="11518" width="7.42578125" style="19" customWidth="1"/>
    <col min="11519" max="11519" width="0" style="19" hidden="1" customWidth="1"/>
    <col min="11520" max="11520" width="4" style="19" customWidth="1"/>
    <col min="11521" max="11769" width="9.140625" style="19"/>
    <col min="11770" max="11770" width="7.42578125" style="19" customWidth="1"/>
    <col min="11771" max="11771" width="52.5703125" style="19" customWidth="1"/>
    <col min="11772" max="11772" width="15.7109375" style="19" customWidth="1"/>
    <col min="11773" max="11773" width="12.5703125" style="19" customWidth="1"/>
    <col min="11774" max="11774" width="7.42578125" style="19" customWidth="1"/>
    <col min="11775" max="11775" width="0" style="19" hidden="1" customWidth="1"/>
    <col min="11776" max="11776" width="4" style="19" customWidth="1"/>
    <col min="11777" max="12025" width="9.140625" style="19"/>
    <col min="12026" max="12026" width="7.42578125" style="19" customWidth="1"/>
    <col min="12027" max="12027" width="52.5703125" style="19" customWidth="1"/>
    <col min="12028" max="12028" width="15.7109375" style="19" customWidth="1"/>
    <col min="12029" max="12029" width="12.5703125" style="19" customWidth="1"/>
    <col min="12030" max="12030" width="7.42578125" style="19" customWidth="1"/>
    <col min="12031" max="12031" width="0" style="19" hidden="1" customWidth="1"/>
    <col min="12032" max="12032" width="4" style="19" customWidth="1"/>
    <col min="12033" max="12281" width="9.140625" style="19"/>
    <col min="12282" max="12282" width="7.42578125" style="19" customWidth="1"/>
    <col min="12283" max="12283" width="52.5703125" style="19" customWidth="1"/>
    <col min="12284" max="12284" width="15.7109375" style="19" customWidth="1"/>
    <col min="12285" max="12285" width="12.5703125" style="19" customWidth="1"/>
    <col min="12286" max="12286" width="7.42578125" style="19" customWidth="1"/>
    <col min="12287" max="12287" width="0" style="19" hidden="1" customWidth="1"/>
    <col min="12288" max="12288" width="4" style="19" customWidth="1"/>
    <col min="12289" max="12537" width="9.140625" style="19"/>
    <col min="12538" max="12538" width="7.42578125" style="19" customWidth="1"/>
    <col min="12539" max="12539" width="52.5703125" style="19" customWidth="1"/>
    <col min="12540" max="12540" width="15.7109375" style="19" customWidth="1"/>
    <col min="12541" max="12541" width="12.5703125" style="19" customWidth="1"/>
    <col min="12542" max="12542" width="7.42578125" style="19" customWidth="1"/>
    <col min="12543" max="12543" width="0" style="19" hidden="1" customWidth="1"/>
    <col min="12544" max="12544" width="4" style="19" customWidth="1"/>
    <col min="12545" max="12793" width="9.140625" style="19"/>
    <col min="12794" max="12794" width="7.42578125" style="19" customWidth="1"/>
    <col min="12795" max="12795" width="52.5703125" style="19" customWidth="1"/>
    <col min="12796" max="12796" width="15.7109375" style="19" customWidth="1"/>
    <col min="12797" max="12797" width="12.5703125" style="19" customWidth="1"/>
    <col min="12798" max="12798" width="7.42578125" style="19" customWidth="1"/>
    <col min="12799" max="12799" width="0" style="19" hidden="1" customWidth="1"/>
    <col min="12800" max="12800" width="4" style="19" customWidth="1"/>
    <col min="12801" max="13049" width="9.140625" style="19"/>
    <col min="13050" max="13050" width="7.42578125" style="19" customWidth="1"/>
    <col min="13051" max="13051" width="52.5703125" style="19" customWidth="1"/>
    <col min="13052" max="13052" width="15.7109375" style="19" customWidth="1"/>
    <col min="13053" max="13053" width="12.5703125" style="19" customWidth="1"/>
    <col min="13054" max="13054" width="7.42578125" style="19" customWidth="1"/>
    <col min="13055" max="13055" width="0" style="19" hidden="1" customWidth="1"/>
    <col min="13056" max="13056" width="4" style="19" customWidth="1"/>
    <col min="13057" max="13305" width="9.140625" style="19"/>
    <col min="13306" max="13306" width="7.42578125" style="19" customWidth="1"/>
    <col min="13307" max="13307" width="52.5703125" style="19" customWidth="1"/>
    <col min="13308" max="13308" width="15.7109375" style="19" customWidth="1"/>
    <col min="13309" max="13309" width="12.5703125" style="19" customWidth="1"/>
    <col min="13310" max="13310" width="7.42578125" style="19" customWidth="1"/>
    <col min="13311" max="13311" width="0" style="19" hidden="1" customWidth="1"/>
    <col min="13312" max="13312" width="4" style="19" customWidth="1"/>
    <col min="13313" max="13561" width="9.140625" style="19"/>
    <col min="13562" max="13562" width="7.42578125" style="19" customWidth="1"/>
    <col min="13563" max="13563" width="52.5703125" style="19" customWidth="1"/>
    <col min="13564" max="13564" width="15.7109375" style="19" customWidth="1"/>
    <col min="13565" max="13565" width="12.5703125" style="19" customWidth="1"/>
    <col min="13566" max="13566" width="7.42578125" style="19" customWidth="1"/>
    <col min="13567" max="13567" width="0" style="19" hidden="1" customWidth="1"/>
    <col min="13568" max="13568" width="4" style="19" customWidth="1"/>
    <col min="13569" max="13817" width="9.140625" style="19"/>
    <col min="13818" max="13818" width="7.42578125" style="19" customWidth="1"/>
    <col min="13819" max="13819" width="52.5703125" style="19" customWidth="1"/>
    <col min="13820" max="13820" width="15.7109375" style="19" customWidth="1"/>
    <col min="13821" max="13821" width="12.5703125" style="19" customWidth="1"/>
    <col min="13822" max="13822" width="7.42578125" style="19" customWidth="1"/>
    <col min="13823" max="13823" width="0" style="19" hidden="1" customWidth="1"/>
    <col min="13824" max="13824" width="4" style="19" customWidth="1"/>
    <col min="13825" max="14073" width="9.140625" style="19"/>
    <col min="14074" max="14074" width="7.42578125" style="19" customWidth="1"/>
    <col min="14075" max="14075" width="52.5703125" style="19" customWidth="1"/>
    <col min="14076" max="14076" width="15.7109375" style="19" customWidth="1"/>
    <col min="14077" max="14077" width="12.5703125" style="19" customWidth="1"/>
    <col min="14078" max="14078" width="7.42578125" style="19" customWidth="1"/>
    <col min="14079" max="14079" width="0" style="19" hidden="1" customWidth="1"/>
    <col min="14080" max="14080" width="4" style="19" customWidth="1"/>
    <col min="14081" max="14329" width="9.140625" style="19"/>
    <col min="14330" max="14330" width="7.42578125" style="19" customWidth="1"/>
    <col min="14331" max="14331" width="52.5703125" style="19" customWidth="1"/>
    <col min="14332" max="14332" width="15.7109375" style="19" customWidth="1"/>
    <col min="14333" max="14333" width="12.5703125" style="19" customWidth="1"/>
    <col min="14334" max="14334" width="7.42578125" style="19" customWidth="1"/>
    <col min="14335" max="14335" width="0" style="19" hidden="1" customWidth="1"/>
    <col min="14336" max="14336" width="4" style="19" customWidth="1"/>
    <col min="14337" max="14585" width="9.140625" style="19"/>
    <col min="14586" max="14586" width="7.42578125" style="19" customWidth="1"/>
    <col min="14587" max="14587" width="52.5703125" style="19" customWidth="1"/>
    <col min="14588" max="14588" width="15.7109375" style="19" customWidth="1"/>
    <col min="14589" max="14589" width="12.5703125" style="19" customWidth="1"/>
    <col min="14590" max="14590" width="7.42578125" style="19" customWidth="1"/>
    <col min="14591" max="14591" width="0" style="19" hidden="1" customWidth="1"/>
    <col min="14592" max="14592" width="4" style="19" customWidth="1"/>
    <col min="14593" max="14841" width="9.140625" style="19"/>
    <col min="14842" max="14842" width="7.42578125" style="19" customWidth="1"/>
    <col min="14843" max="14843" width="52.5703125" style="19" customWidth="1"/>
    <col min="14844" max="14844" width="15.7109375" style="19" customWidth="1"/>
    <col min="14845" max="14845" width="12.5703125" style="19" customWidth="1"/>
    <col min="14846" max="14846" width="7.42578125" style="19" customWidth="1"/>
    <col min="14847" max="14847" width="0" style="19" hidden="1" customWidth="1"/>
    <col min="14848" max="14848" width="4" style="19" customWidth="1"/>
    <col min="14849" max="15097" width="9.140625" style="19"/>
    <col min="15098" max="15098" width="7.42578125" style="19" customWidth="1"/>
    <col min="15099" max="15099" width="52.5703125" style="19" customWidth="1"/>
    <col min="15100" max="15100" width="15.7109375" style="19" customWidth="1"/>
    <col min="15101" max="15101" width="12.5703125" style="19" customWidth="1"/>
    <col min="15102" max="15102" width="7.42578125" style="19" customWidth="1"/>
    <col min="15103" max="15103" width="0" style="19" hidden="1" customWidth="1"/>
    <col min="15104" max="15104" width="4" style="19" customWidth="1"/>
    <col min="15105" max="15353" width="9.140625" style="19"/>
    <col min="15354" max="15354" width="7.42578125" style="19" customWidth="1"/>
    <col min="15355" max="15355" width="52.5703125" style="19" customWidth="1"/>
    <col min="15356" max="15356" width="15.7109375" style="19" customWidth="1"/>
    <col min="15357" max="15357" width="12.5703125" style="19" customWidth="1"/>
    <col min="15358" max="15358" width="7.42578125" style="19" customWidth="1"/>
    <col min="15359" max="15359" width="0" style="19" hidden="1" customWidth="1"/>
    <col min="15360" max="15360" width="4" style="19" customWidth="1"/>
    <col min="15361" max="15609" width="9.140625" style="19"/>
    <col min="15610" max="15610" width="7.42578125" style="19" customWidth="1"/>
    <col min="15611" max="15611" width="52.5703125" style="19" customWidth="1"/>
    <col min="15612" max="15612" width="15.7109375" style="19" customWidth="1"/>
    <col min="15613" max="15613" width="12.5703125" style="19" customWidth="1"/>
    <col min="15614" max="15614" width="7.42578125" style="19" customWidth="1"/>
    <col min="15615" max="15615" width="0" style="19" hidden="1" customWidth="1"/>
    <col min="15616" max="15616" width="4" style="19" customWidth="1"/>
    <col min="15617" max="15865" width="9.140625" style="19"/>
    <col min="15866" max="15866" width="7.42578125" style="19" customWidth="1"/>
    <col min="15867" max="15867" width="52.5703125" style="19" customWidth="1"/>
    <col min="15868" max="15868" width="15.7109375" style="19" customWidth="1"/>
    <col min="15869" max="15869" width="12.5703125" style="19" customWidth="1"/>
    <col min="15870" max="15870" width="7.42578125" style="19" customWidth="1"/>
    <col min="15871" max="15871" width="0" style="19" hidden="1" customWidth="1"/>
    <col min="15872" max="15872" width="4" style="19" customWidth="1"/>
    <col min="15873" max="16121" width="9.140625" style="19"/>
    <col min="16122" max="16122" width="7.42578125" style="19" customWidth="1"/>
    <col min="16123" max="16123" width="52.5703125" style="19" customWidth="1"/>
    <col min="16124" max="16124" width="15.7109375" style="19" customWidth="1"/>
    <col min="16125" max="16125" width="12.5703125" style="19" customWidth="1"/>
    <col min="16126" max="16126" width="7.42578125" style="19" customWidth="1"/>
    <col min="16127" max="16127" width="0" style="19" hidden="1" customWidth="1"/>
    <col min="16128" max="16128" width="4" style="19" customWidth="1"/>
    <col min="16129" max="16384" width="9.140625" style="19"/>
  </cols>
  <sheetData>
    <row r="1" spans="1:5" ht="17.100000000000001" customHeight="1">
      <c r="A1" s="92"/>
      <c r="B1" s="93"/>
      <c r="C1" s="93"/>
      <c r="D1" s="93"/>
      <c r="E1" s="93"/>
    </row>
    <row r="2" spans="1:5" ht="16.5" customHeight="1">
      <c r="A2" s="62" t="s">
        <v>180</v>
      </c>
      <c r="B2" s="61"/>
      <c r="C2" s="61"/>
      <c r="D2" s="61"/>
      <c r="E2" s="61"/>
    </row>
    <row r="3" spans="1:5" ht="42.75" customHeight="1">
      <c r="A3" s="63" t="s">
        <v>2</v>
      </c>
      <c r="B3" s="64" t="s">
        <v>181</v>
      </c>
      <c r="C3" s="2" t="s">
        <v>173</v>
      </c>
      <c r="D3" s="3" t="s">
        <v>174</v>
      </c>
      <c r="E3" s="65" t="str">
        <f>'[1]Opći dio prihodi'!G3</f>
        <v>Indeks                (4/3)</v>
      </c>
    </row>
    <row r="4" spans="1:5" ht="15" customHeight="1">
      <c r="A4" s="1">
        <f>'[1]Opći dio prihodi'!A4</f>
        <v>1</v>
      </c>
      <c r="B4" s="1">
        <f>'[1]Opći dio prihodi'!B4</f>
        <v>2</v>
      </c>
      <c r="C4" s="1">
        <v>3</v>
      </c>
      <c r="D4" s="1">
        <v>4</v>
      </c>
      <c r="E4" s="1">
        <v>5</v>
      </c>
    </row>
    <row r="5" spans="1:5" ht="30" customHeight="1">
      <c r="A5" s="66"/>
      <c r="B5" s="66" t="s">
        <v>182</v>
      </c>
      <c r="C5" s="67">
        <f t="shared" ref="C5:D5" si="0">C6</f>
        <v>6773848</v>
      </c>
      <c r="D5" s="67">
        <f t="shared" si="0"/>
        <v>3419987.97</v>
      </c>
      <c r="E5" s="68">
        <f>+D5/C5</f>
        <v>0.50488112074554969</v>
      </c>
    </row>
    <row r="6" spans="1:5" ht="30.75" customHeight="1">
      <c r="A6" s="63"/>
      <c r="B6" s="63" t="s">
        <v>254</v>
      </c>
      <c r="C6" s="69">
        <f>C7+C16</f>
        <v>6773848</v>
      </c>
      <c r="D6" s="69">
        <f>D7+D16</f>
        <v>3419987.97</v>
      </c>
      <c r="E6" s="68">
        <f t="shared" ref="E6:E65" si="1">+D6/C6</f>
        <v>0.50488112074554969</v>
      </c>
    </row>
    <row r="7" spans="1:5" ht="15" customHeight="1">
      <c r="A7" s="9"/>
      <c r="B7" s="9" t="s">
        <v>7</v>
      </c>
      <c r="C7" s="70">
        <f t="shared" ref="C7" si="2">SUM(C8:C15)</f>
        <v>6749509</v>
      </c>
      <c r="D7" s="70">
        <f t="shared" ref="D7" si="3">SUM(D8:D15)</f>
        <v>3418446.3600000003</v>
      </c>
      <c r="E7" s="68">
        <f t="shared" si="1"/>
        <v>0.50647333902362379</v>
      </c>
    </row>
    <row r="8" spans="1:5" ht="15" customHeight="1">
      <c r="A8" s="71">
        <v>3111</v>
      </c>
      <c r="B8" s="20" t="s">
        <v>183</v>
      </c>
      <c r="C8" s="15">
        <v>5710253</v>
      </c>
      <c r="D8" s="15">
        <v>2828981.1500000004</v>
      </c>
      <c r="E8" s="68">
        <f t="shared" si="1"/>
        <v>0.49542133246985737</v>
      </c>
    </row>
    <row r="9" spans="1:5" ht="15" customHeight="1">
      <c r="A9" s="71">
        <v>3114</v>
      </c>
      <c r="B9" s="20" t="s">
        <v>184</v>
      </c>
      <c r="C9" s="15"/>
      <c r="D9" s="15"/>
      <c r="E9" s="68"/>
    </row>
    <row r="10" spans="1:5" ht="15" customHeight="1">
      <c r="A10" s="71">
        <v>3121</v>
      </c>
      <c r="B10" s="20" t="s">
        <v>32</v>
      </c>
      <c r="C10" s="15">
        <v>112787</v>
      </c>
      <c r="D10" s="15">
        <v>76718.97</v>
      </c>
      <c r="E10" s="68">
        <f t="shared" si="1"/>
        <v>0.68021110588986322</v>
      </c>
    </row>
    <row r="11" spans="1:5" ht="15" customHeight="1">
      <c r="A11" s="71">
        <v>3132</v>
      </c>
      <c r="B11" s="20" t="s">
        <v>33</v>
      </c>
      <c r="C11" s="15">
        <v>808585</v>
      </c>
      <c r="D11" s="15">
        <v>451212.52999999997</v>
      </c>
      <c r="E11" s="68">
        <f t="shared" si="1"/>
        <v>0.55802733169672947</v>
      </c>
    </row>
    <row r="12" spans="1:5" ht="15" customHeight="1">
      <c r="A12" s="71">
        <v>3133</v>
      </c>
      <c r="B12" s="20" t="s">
        <v>185</v>
      </c>
      <c r="C12" s="15"/>
      <c r="D12" s="15"/>
      <c r="E12" s="68"/>
    </row>
    <row r="13" spans="1:5" ht="15" customHeight="1">
      <c r="A13" s="71">
        <v>3212</v>
      </c>
      <c r="B13" s="20" t="s">
        <v>34</v>
      </c>
      <c r="C13" s="15">
        <v>91082</v>
      </c>
      <c r="D13" s="15">
        <v>56078.700000000004</v>
      </c>
      <c r="E13" s="68">
        <f t="shared" si="1"/>
        <v>0.61569464877802427</v>
      </c>
    </row>
    <row r="14" spans="1:5" ht="15" customHeight="1">
      <c r="A14" s="71">
        <v>3236</v>
      </c>
      <c r="B14" s="20" t="s">
        <v>35</v>
      </c>
      <c r="C14" s="15">
        <v>19390</v>
      </c>
      <c r="D14" s="15">
        <v>4140.34</v>
      </c>
      <c r="E14" s="68">
        <f t="shared" si="1"/>
        <v>0.21352965446106242</v>
      </c>
    </row>
    <row r="15" spans="1:5" ht="15" customHeight="1">
      <c r="A15" s="71">
        <v>3295</v>
      </c>
      <c r="B15" s="20" t="s">
        <v>36</v>
      </c>
      <c r="C15" s="15">
        <v>7412</v>
      </c>
      <c r="D15" s="15">
        <v>1314.67</v>
      </c>
      <c r="E15" s="68">
        <f t="shared" si="1"/>
        <v>0.17737048030221264</v>
      </c>
    </row>
    <row r="16" spans="1:5" ht="15" customHeight="1">
      <c r="A16" s="63"/>
      <c r="B16" s="63" t="s">
        <v>255</v>
      </c>
      <c r="C16" s="69">
        <f t="shared" ref="C16" si="4">C17</f>
        <v>24339</v>
      </c>
      <c r="D16" s="69">
        <f>D17</f>
        <v>1541.61</v>
      </c>
      <c r="E16" s="68">
        <f t="shared" si="1"/>
        <v>6.3339085418464183E-2</v>
      </c>
    </row>
    <row r="17" spans="1:5" ht="15" customHeight="1">
      <c r="A17" s="9"/>
      <c r="B17" s="9" t="s">
        <v>7</v>
      </c>
      <c r="C17" s="70">
        <f>+C18</f>
        <v>24339</v>
      </c>
      <c r="D17" s="70">
        <f>+D18</f>
        <v>1541.61</v>
      </c>
      <c r="E17" s="68">
        <f t="shared" si="1"/>
        <v>6.3339085418464183E-2</v>
      </c>
    </row>
    <row r="18" spans="1:5" ht="15" customHeight="1">
      <c r="A18" s="71">
        <v>3237</v>
      </c>
      <c r="B18" s="20" t="s">
        <v>50</v>
      </c>
      <c r="C18" s="15">
        <v>24339</v>
      </c>
      <c r="D18" s="15">
        <v>1541.61</v>
      </c>
      <c r="E18" s="68">
        <f t="shared" si="1"/>
        <v>6.3339085418464183E-2</v>
      </c>
    </row>
    <row r="19" spans="1:5" ht="30" customHeight="1">
      <c r="A19" s="66"/>
      <c r="B19" s="66" t="s">
        <v>186</v>
      </c>
      <c r="C19" s="67">
        <f>C20+C63</f>
        <v>502496</v>
      </c>
      <c r="D19" s="67">
        <f>D20+D63</f>
        <v>255708.48999999996</v>
      </c>
      <c r="E19" s="68">
        <f t="shared" si="1"/>
        <v>0.50887666767496653</v>
      </c>
    </row>
    <row r="20" spans="1:5" ht="32.25" customHeight="1">
      <c r="A20" s="63"/>
      <c r="B20" s="63" t="s">
        <v>187</v>
      </c>
      <c r="C20" s="72">
        <f t="shared" ref="C20" si="5">C21</f>
        <v>450475</v>
      </c>
      <c r="D20" s="72">
        <f>D21</f>
        <v>159502.07999999996</v>
      </c>
      <c r="E20" s="68">
        <f t="shared" si="1"/>
        <v>0.35407532049503293</v>
      </c>
    </row>
    <row r="21" spans="1:5" ht="15" customHeight="1">
      <c r="A21" s="9"/>
      <c r="B21" s="9" t="s">
        <v>7</v>
      </c>
      <c r="C21" s="70">
        <f>SUM(C22:C62)</f>
        <v>450475</v>
      </c>
      <c r="D21" s="70">
        <f>SUM(D22:D62)</f>
        <v>159502.07999999996</v>
      </c>
      <c r="E21" s="68">
        <f t="shared" si="1"/>
        <v>0.35407532049503293</v>
      </c>
    </row>
    <row r="22" spans="1:5" ht="15" customHeight="1">
      <c r="A22" s="71">
        <v>3111</v>
      </c>
      <c r="B22" s="20" t="s">
        <v>183</v>
      </c>
      <c r="C22" s="15">
        <v>3000</v>
      </c>
      <c r="D22" s="15"/>
      <c r="E22" s="68">
        <f t="shared" si="1"/>
        <v>0</v>
      </c>
    </row>
    <row r="23" spans="1:5" ht="15" customHeight="1">
      <c r="A23" s="71">
        <v>3112</v>
      </c>
      <c r="B23" s="20" t="s">
        <v>37</v>
      </c>
      <c r="C23" s="15"/>
      <c r="D23" s="15"/>
      <c r="E23" s="68"/>
    </row>
    <row r="24" spans="1:5" ht="15" hidden="1" customHeight="1">
      <c r="A24" s="71">
        <v>3113</v>
      </c>
      <c r="B24" s="20" t="s">
        <v>188</v>
      </c>
      <c r="C24" s="15"/>
      <c r="D24" s="15"/>
      <c r="E24" s="68"/>
    </row>
    <row r="25" spans="1:5" ht="15" customHeight="1">
      <c r="A25" s="71">
        <v>3132</v>
      </c>
      <c r="B25" s="20" t="s">
        <v>33</v>
      </c>
      <c r="C25" s="15"/>
      <c r="D25" s="15"/>
      <c r="E25" s="68"/>
    </row>
    <row r="26" spans="1:5" ht="15" hidden="1" customHeight="1">
      <c r="A26" s="71">
        <v>3133</v>
      </c>
      <c r="B26" s="20" t="s">
        <v>185</v>
      </c>
      <c r="C26" s="15"/>
      <c r="D26" s="15"/>
      <c r="E26" s="68"/>
    </row>
    <row r="27" spans="1:5" ht="15" customHeight="1">
      <c r="A27" s="71">
        <v>3211</v>
      </c>
      <c r="B27" s="20" t="s">
        <v>38</v>
      </c>
      <c r="C27" s="15"/>
      <c r="D27" s="15">
        <f>17416.04-1541.61</f>
        <v>15874.43</v>
      </c>
      <c r="E27" s="68"/>
    </row>
    <row r="28" spans="1:5" ht="15" customHeight="1">
      <c r="A28" s="71">
        <v>3213</v>
      </c>
      <c r="B28" s="20" t="s">
        <v>39</v>
      </c>
      <c r="C28" s="15">
        <v>30000</v>
      </c>
      <c r="D28" s="15"/>
      <c r="E28" s="68">
        <f t="shared" si="1"/>
        <v>0</v>
      </c>
    </row>
    <row r="29" spans="1:5" ht="15" customHeight="1">
      <c r="A29" s="71">
        <v>3214</v>
      </c>
      <c r="B29" s="20" t="s">
        <v>189</v>
      </c>
      <c r="C29" s="15"/>
      <c r="D29" s="15"/>
      <c r="E29" s="68"/>
    </row>
    <row r="30" spans="1:5" ht="15" customHeight="1">
      <c r="A30" s="71">
        <v>3221</v>
      </c>
      <c r="B30" s="20" t="s">
        <v>40</v>
      </c>
      <c r="C30" s="15">
        <v>16500</v>
      </c>
      <c r="D30" s="15">
        <v>7630.8300000000017</v>
      </c>
      <c r="E30" s="68">
        <f t="shared" si="1"/>
        <v>0.46247454545454558</v>
      </c>
    </row>
    <row r="31" spans="1:5" ht="15" customHeight="1">
      <c r="A31" s="71">
        <v>3222</v>
      </c>
      <c r="B31" s="20" t="s">
        <v>41</v>
      </c>
      <c r="C31" s="15">
        <v>3000</v>
      </c>
      <c r="D31" s="15">
        <v>234.88</v>
      </c>
      <c r="E31" s="68">
        <f t="shared" si="1"/>
        <v>7.8293333333333326E-2</v>
      </c>
    </row>
    <row r="32" spans="1:5" ht="15" customHeight="1">
      <c r="A32" s="71">
        <v>3223</v>
      </c>
      <c r="B32" s="20" t="s">
        <v>42</v>
      </c>
      <c r="C32" s="15">
        <v>153663</v>
      </c>
      <c r="D32" s="15">
        <f>44321.1+8545-36206.41</f>
        <v>16659.689999999995</v>
      </c>
      <c r="E32" s="68">
        <f t="shared" si="1"/>
        <v>0.10841705550457817</v>
      </c>
    </row>
    <row r="33" spans="1:5" ht="15" customHeight="1">
      <c r="A33" s="71">
        <v>3224</v>
      </c>
      <c r="B33" s="20" t="s">
        <v>43</v>
      </c>
      <c r="C33" s="15">
        <v>5000</v>
      </c>
      <c r="D33" s="15">
        <v>1673.22</v>
      </c>
      <c r="E33" s="68">
        <f t="shared" si="1"/>
        <v>0.334644</v>
      </c>
    </row>
    <row r="34" spans="1:5" ht="15" customHeight="1">
      <c r="A34" s="71">
        <v>3225</v>
      </c>
      <c r="B34" s="20" t="s">
        <v>190</v>
      </c>
      <c r="C34" s="15">
        <v>10000</v>
      </c>
      <c r="D34" s="15"/>
      <c r="E34" s="68">
        <f t="shared" si="1"/>
        <v>0</v>
      </c>
    </row>
    <row r="35" spans="1:5" ht="15" customHeight="1">
      <c r="A35" s="71">
        <v>3227</v>
      </c>
      <c r="B35" s="20" t="s">
        <v>44</v>
      </c>
      <c r="C35" s="15"/>
      <c r="D35" s="15"/>
      <c r="E35" s="68"/>
    </row>
    <row r="36" spans="1:5" ht="15" customHeight="1">
      <c r="A36" s="71">
        <v>3231</v>
      </c>
      <c r="B36" s="20" t="s">
        <v>45</v>
      </c>
      <c r="C36" s="15">
        <v>21086</v>
      </c>
      <c r="D36" s="15">
        <v>12919.73</v>
      </c>
      <c r="E36" s="68">
        <f t="shared" si="1"/>
        <v>0.61271602010812865</v>
      </c>
    </row>
    <row r="37" spans="1:5" ht="15" customHeight="1">
      <c r="A37" s="71">
        <v>3232</v>
      </c>
      <c r="B37" s="20" t="s">
        <v>46</v>
      </c>
      <c r="C37" s="15">
        <v>40000</v>
      </c>
      <c r="D37" s="15">
        <v>13081.82</v>
      </c>
      <c r="E37" s="68">
        <f t="shared" si="1"/>
        <v>0.32704549999999999</v>
      </c>
    </row>
    <row r="38" spans="1:5" ht="15" customHeight="1">
      <c r="A38" s="71">
        <v>3233</v>
      </c>
      <c r="B38" s="20" t="s">
        <v>47</v>
      </c>
      <c r="C38" s="15">
        <v>10000</v>
      </c>
      <c r="D38" s="15">
        <v>3719.3999999999996</v>
      </c>
      <c r="E38" s="68">
        <f t="shared" si="1"/>
        <v>0.37193999999999994</v>
      </c>
    </row>
    <row r="39" spans="1:5" ht="15" customHeight="1">
      <c r="A39" s="71">
        <v>3234</v>
      </c>
      <c r="B39" s="20" t="s">
        <v>48</v>
      </c>
      <c r="C39" s="15">
        <v>11489</v>
      </c>
      <c r="D39" s="15">
        <v>11652.400000000001</v>
      </c>
      <c r="E39" s="68">
        <f t="shared" si="1"/>
        <v>1.0142222995909131</v>
      </c>
    </row>
    <row r="40" spans="1:5" ht="15" customHeight="1">
      <c r="A40" s="71">
        <v>3235</v>
      </c>
      <c r="B40" s="20" t="s">
        <v>49</v>
      </c>
      <c r="C40" s="15">
        <v>6600</v>
      </c>
      <c r="D40" s="15">
        <v>3442.08</v>
      </c>
      <c r="E40" s="68">
        <f t="shared" si="1"/>
        <v>0.52152727272727273</v>
      </c>
    </row>
    <row r="41" spans="1:5" ht="15" customHeight="1">
      <c r="A41" s="71">
        <v>3236</v>
      </c>
      <c r="B41" s="20" t="s">
        <v>35</v>
      </c>
      <c r="C41" s="15"/>
      <c r="D41" s="15"/>
      <c r="E41" s="68"/>
    </row>
    <row r="42" spans="1:5" ht="15" customHeight="1">
      <c r="A42" s="71">
        <v>3237</v>
      </c>
      <c r="B42" s="20" t="s">
        <v>50</v>
      </c>
      <c r="C42" s="15">
        <v>43800</v>
      </c>
      <c r="D42" s="15">
        <f>65638.49-60000</f>
        <v>5638.4900000000052</v>
      </c>
      <c r="E42" s="68">
        <f t="shared" si="1"/>
        <v>0.1287326484018266</v>
      </c>
    </row>
    <row r="43" spans="1:5" ht="15" customHeight="1">
      <c r="A43" s="71">
        <v>3238</v>
      </c>
      <c r="B43" s="20" t="s">
        <v>51</v>
      </c>
      <c r="C43" s="15">
        <v>20000</v>
      </c>
      <c r="D43" s="15">
        <v>2643.09</v>
      </c>
      <c r="E43" s="68">
        <f t="shared" si="1"/>
        <v>0.13215450000000001</v>
      </c>
    </row>
    <row r="44" spans="1:5" ht="15" customHeight="1">
      <c r="A44" s="71">
        <v>3239</v>
      </c>
      <c r="B44" s="20" t="s">
        <v>52</v>
      </c>
      <c r="C44" s="15">
        <v>40000</v>
      </c>
      <c r="D44" s="15">
        <v>31403.689999999995</v>
      </c>
      <c r="E44" s="68">
        <f t="shared" si="1"/>
        <v>0.78509224999999982</v>
      </c>
    </row>
    <row r="45" spans="1:5" ht="15" customHeight="1">
      <c r="A45" s="71">
        <v>3241</v>
      </c>
      <c r="B45" s="20" t="s">
        <v>191</v>
      </c>
      <c r="C45" s="15">
        <v>1000</v>
      </c>
      <c r="D45" s="15">
        <v>407.38999999999942</v>
      </c>
      <c r="E45" s="68">
        <f t="shared" si="1"/>
        <v>0.40738999999999942</v>
      </c>
    </row>
    <row r="46" spans="1:5" ht="15" customHeight="1">
      <c r="A46" s="71">
        <v>3292</v>
      </c>
      <c r="B46" s="20" t="s">
        <v>53</v>
      </c>
      <c r="C46" s="15">
        <v>8000</v>
      </c>
      <c r="D46" s="15">
        <v>3693.59</v>
      </c>
      <c r="E46" s="68">
        <f t="shared" si="1"/>
        <v>0.46169874999999999</v>
      </c>
    </row>
    <row r="47" spans="1:5" ht="15" customHeight="1">
      <c r="A47" s="71">
        <v>3293</v>
      </c>
      <c r="B47" s="20" t="s">
        <v>54</v>
      </c>
      <c r="C47" s="15"/>
      <c r="D47" s="15"/>
      <c r="E47" s="68"/>
    </row>
    <row r="48" spans="1:5" ht="15" customHeight="1">
      <c r="A48" s="71">
        <v>3294</v>
      </c>
      <c r="B48" s="20" t="s">
        <v>55</v>
      </c>
      <c r="C48" s="15">
        <v>3000</v>
      </c>
      <c r="D48" s="15"/>
      <c r="E48" s="68">
        <f t="shared" si="1"/>
        <v>0</v>
      </c>
    </row>
    <row r="49" spans="1:5" ht="15" customHeight="1">
      <c r="A49" s="71">
        <v>3295</v>
      </c>
      <c r="B49" s="20" t="s">
        <v>36</v>
      </c>
      <c r="C49" s="15"/>
      <c r="D49" s="15"/>
      <c r="E49" s="68"/>
    </row>
    <row r="50" spans="1:5" ht="15" hidden="1" customHeight="1">
      <c r="A50" s="71">
        <v>3296</v>
      </c>
      <c r="B50" s="20" t="s">
        <v>73</v>
      </c>
      <c r="C50" s="15"/>
      <c r="D50" s="15"/>
      <c r="E50" s="68" t="e">
        <f t="shared" si="1"/>
        <v>#DIV/0!</v>
      </c>
    </row>
    <row r="51" spans="1:5" ht="15" customHeight="1">
      <c r="A51" s="71">
        <v>3299</v>
      </c>
      <c r="B51" s="20" t="s">
        <v>70</v>
      </c>
      <c r="C51" s="15">
        <v>2000</v>
      </c>
      <c r="D51" s="15">
        <v>6</v>
      </c>
      <c r="E51" s="68">
        <f t="shared" si="1"/>
        <v>3.0000000000000001E-3</v>
      </c>
    </row>
    <row r="52" spans="1:5" ht="15" customHeight="1">
      <c r="A52" s="71">
        <v>3431</v>
      </c>
      <c r="B52" s="20" t="s">
        <v>56</v>
      </c>
      <c r="C52" s="15">
        <v>2477</v>
      </c>
      <c r="D52" s="15">
        <v>725.81999999999994</v>
      </c>
      <c r="E52" s="68">
        <f t="shared" si="1"/>
        <v>0.29302381913605163</v>
      </c>
    </row>
    <row r="53" spans="1:5" ht="15" hidden="1" customHeight="1">
      <c r="A53" s="71">
        <v>3432</v>
      </c>
      <c r="B53" s="73" t="s">
        <v>57</v>
      </c>
      <c r="C53" s="15"/>
      <c r="D53" s="15"/>
      <c r="E53" s="68" t="e">
        <f t="shared" si="1"/>
        <v>#DIV/0!</v>
      </c>
    </row>
    <row r="54" spans="1:5" ht="15" customHeight="1">
      <c r="A54" s="71">
        <v>3433</v>
      </c>
      <c r="B54" s="20" t="s">
        <v>58</v>
      </c>
      <c r="C54" s="15"/>
      <c r="D54" s="15"/>
      <c r="E54" s="68"/>
    </row>
    <row r="55" spans="1:5" ht="15" customHeight="1">
      <c r="A55" s="71">
        <v>3721</v>
      </c>
      <c r="B55" s="20" t="s">
        <v>192</v>
      </c>
      <c r="C55" s="15"/>
      <c r="D55" s="15">
        <v>2222</v>
      </c>
      <c r="E55" s="68"/>
    </row>
    <row r="56" spans="1:5" ht="15" customHeight="1">
      <c r="A56" s="71">
        <v>3812</v>
      </c>
      <c r="B56" s="20" t="s">
        <v>59</v>
      </c>
      <c r="C56" s="15"/>
      <c r="D56" s="15"/>
      <c r="E56" s="68"/>
    </row>
    <row r="57" spans="1:5" ht="15" customHeight="1">
      <c r="A57" s="71">
        <v>4123</v>
      </c>
      <c r="B57" s="20" t="s">
        <v>60</v>
      </c>
      <c r="C57" s="15">
        <v>1651</v>
      </c>
      <c r="D57" s="15"/>
      <c r="E57" s="68">
        <f t="shared" si="1"/>
        <v>0</v>
      </c>
    </row>
    <row r="58" spans="1:5" ht="15" customHeight="1">
      <c r="A58" s="71">
        <v>4221</v>
      </c>
      <c r="B58" s="20" t="s">
        <v>61</v>
      </c>
      <c r="C58" s="15">
        <v>7209</v>
      </c>
      <c r="D58" s="25">
        <f>16002.47+2772.83</f>
        <v>18775.3</v>
      </c>
      <c r="E58" s="68">
        <f t="shared" si="1"/>
        <v>2.6044250242752116</v>
      </c>
    </row>
    <row r="59" spans="1:5" ht="15" customHeight="1">
      <c r="A59" s="71">
        <v>4222</v>
      </c>
      <c r="B59" s="20" t="s">
        <v>76</v>
      </c>
      <c r="C59" s="15">
        <v>1000</v>
      </c>
      <c r="D59" s="15"/>
      <c r="E59" s="68">
        <f t="shared" si="1"/>
        <v>0</v>
      </c>
    </row>
    <row r="60" spans="1:5" ht="15" customHeight="1">
      <c r="A60" s="71">
        <v>4241</v>
      </c>
      <c r="B60" s="20" t="s">
        <v>78</v>
      </c>
      <c r="C60" s="15">
        <v>5000</v>
      </c>
      <c r="D60" s="15">
        <v>89.119999999999891</v>
      </c>
      <c r="E60" s="68">
        <f t="shared" si="1"/>
        <v>1.7823999999999979E-2</v>
      </c>
    </row>
    <row r="61" spans="1:5" ht="15" customHeight="1">
      <c r="A61" s="71">
        <v>4262</v>
      </c>
      <c r="B61" s="20" t="s">
        <v>147</v>
      </c>
      <c r="C61" s="15">
        <v>5000</v>
      </c>
      <c r="D61" s="15">
        <v>7009.11</v>
      </c>
      <c r="E61" s="68">
        <f t="shared" si="1"/>
        <v>1.4018219999999999</v>
      </c>
    </row>
    <row r="62" spans="1:5" ht="15" hidden="1" customHeight="1">
      <c r="A62" s="71">
        <v>4224</v>
      </c>
      <c r="B62" s="20" t="s">
        <v>193</v>
      </c>
      <c r="C62" s="15"/>
      <c r="D62" s="15"/>
      <c r="E62" s="68" t="e">
        <f t="shared" si="1"/>
        <v>#DIV/0!</v>
      </c>
    </row>
    <row r="63" spans="1:5" ht="32.25" customHeight="1">
      <c r="A63" s="63"/>
      <c r="B63" s="63" t="s">
        <v>194</v>
      </c>
      <c r="C63" s="74">
        <f>C64</f>
        <v>52021</v>
      </c>
      <c r="D63" s="74">
        <f>D64</f>
        <v>96206.41</v>
      </c>
      <c r="E63" s="68">
        <f t="shared" si="1"/>
        <v>1.8493764056823208</v>
      </c>
    </row>
    <row r="64" spans="1:5" ht="15" customHeight="1">
      <c r="A64" s="9"/>
      <c r="B64" s="9" t="s">
        <v>7</v>
      </c>
      <c r="C64" s="70">
        <f t="shared" ref="C64" si="6">SUM(C65:C71)</f>
        <v>52021</v>
      </c>
      <c r="D64" s="70">
        <f>SUM(D65:D71)</f>
        <v>96206.41</v>
      </c>
      <c r="E64" s="68">
        <f t="shared" si="1"/>
        <v>1.8493764056823208</v>
      </c>
    </row>
    <row r="65" spans="1:5" ht="15" customHeight="1">
      <c r="A65" s="71">
        <v>3111</v>
      </c>
      <c r="B65" s="20" t="s">
        <v>183</v>
      </c>
      <c r="C65" s="15">
        <v>52021</v>
      </c>
      <c r="D65" s="15">
        <v>96206.41</v>
      </c>
      <c r="E65" s="68">
        <f t="shared" si="1"/>
        <v>1.8493764056823208</v>
      </c>
    </row>
    <row r="66" spans="1:5" ht="15" customHeight="1">
      <c r="A66" s="71">
        <v>3132</v>
      </c>
      <c r="B66" s="20" t="s">
        <v>33</v>
      </c>
      <c r="C66" s="15"/>
      <c r="D66" s="15"/>
      <c r="E66" s="68"/>
    </row>
    <row r="67" spans="1:5" ht="15" customHeight="1">
      <c r="A67" s="71">
        <v>3133</v>
      </c>
      <c r="B67" s="20" t="s">
        <v>185</v>
      </c>
      <c r="C67" s="15"/>
      <c r="D67" s="15"/>
      <c r="E67" s="68"/>
    </row>
    <row r="68" spans="1:5" ht="15" hidden="1" customHeight="1">
      <c r="A68" s="71">
        <v>3433</v>
      </c>
      <c r="B68" s="20" t="s">
        <v>58</v>
      </c>
      <c r="C68" s="15"/>
      <c r="D68" s="15"/>
      <c r="E68" s="68"/>
    </row>
    <row r="69" spans="1:5" ht="15" customHeight="1">
      <c r="A69" s="71">
        <v>3295</v>
      </c>
      <c r="B69" s="20" t="s">
        <v>36</v>
      </c>
      <c r="C69" s="15"/>
      <c r="D69" s="15"/>
      <c r="E69" s="68"/>
    </row>
    <row r="70" spans="1:5" ht="15" customHeight="1">
      <c r="A70" s="71">
        <v>3296</v>
      </c>
      <c r="B70" s="20" t="s">
        <v>73</v>
      </c>
      <c r="C70" s="15"/>
      <c r="D70" s="15"/>
      <c r="E70" s="68"/>
    </row>
    <row r="71" spans="1:5" ht="15" customHeight="1">
      <c r="A71" s="71">
        <v>3433</v>
      </c>
      <c r="B71" s="20" t="s">
        <v>195</v>
      </c>
      <c r="C71" s="15"/>
      <c r="D71" s="15"/>
      <c r="E71" s="68"/>
    </row>
    <row r="72" spans="1:5" ht="30" customHeight="1">
      <c r="A72" s="66"/>
      <c r="B72" s="66" t="s">
        <v>196</v>
      </c>
      <c r="C72" s="67">
        <f t="shared" ref="C72" si="7">C73</f>
        <v>518785</v>
      </c>
      <c r="D72" s="67">
        <f>D73</f>
        <v>166650.39000000004</v>
      </c>
      <c r="E72" s="68">
        <f t="shared" ref="E72:E129" si="8">+D72/C72</f>
        <v>0.32123209036498751</v>
      </c>
    </row>
    <row r="73" spans="1:5" ht="15" customHeight="1">
      <c r="A73" s="63"/>
      <c r="B73" s="63" t="s">
        <v>262</v>
      </c>
      <c r="C73" s="69">
        <f>+C78</f>
        <v>518785</v>
      </c>
      <c r="D73" s="69">
        <f>+D78</f>
        <v>166650.39000000004</v>
      </c>
      <c r="E73" s="68">
        <f t="shared" si="8"/>
        <v>0.32123209036498751</v>
      </c>
    </row>
    <row r="74" spans="1:5" ht="15" hidden="1" customHeight="1">
      <c r="A74" s="71">
        <v>4224</v>
      </c>
      <c r="B74" s="20" t="s">
        <v>63</v>
      </c>
      <c r="C74" s="15"/>
      <c r="D74" s="15"/>
      <c r="E74" s="68" t="e">
        <f t="shared" si="8"/>
        <v>#DIV/0!</v>
      </c>
    </row>
    <row r="75" spans="1:5" ht="15" hidden="1" customHeight="1">
      <c r="A75" s="71">
        <v>4225</v>
      </c>
      <c r="B75" s="20" t="s">
        <v>200</v>
      </c>
      <c r="C75" s="15"/>
      <c r="D75" s="15"/>
      <c r="E75" s="68" t="e">
        <f t="shared" si="8"/>
        <v>#DIV/0!</v>
      </c>
    </row>
    <row r="76" spans="1:5" ht="15" hidden="1" customHeight="1">
      <c r="A76" s="71">
        <v>4227</v>
      </c>
      <c r="B76" s="20" t="s">
        <v>201</v>
      </c>
      <c r="C76" s="15"/>
      <c r="D76" s="15"/>
      <c r="E76" s="68" t="e">
        <f t="shared" si="8"/>
        <v>#DIV/0!</v>
      </c>
    </row>
    <row r="77" spans="1:5" ht="15" hidden="1" customHeight="1">
      <c r="A77" s="71">
        <v>4262</v>
      </c>
      <c r="B77" s="20" t="s">
        <v>64</v>
      </c>
      <c r="C77" s="15"/>
      <c r="D77" s="15"/>
      <c r="E77" s="68" t="e">
        <f t="shared" si="8"/>
        <v>#DIV/0!</v>
      </c>
    </row>
    <row r="78" spans="1:5" ht="15" customHeight="1">
      <c r="A78" s="9"/>
      <c r="B78" s="9" t="s">
        <v>65</v>
      </c>
      <c r="C78" s="70">
        <f>SUM(C79:C112)</f>
        <v>518785</v>
      </c>
      <c r="D78" s="70">
        <f>SUM(D79:D112)</f>
        <v>166650.39000000004</v>
      </c>
      <c r="E78" s="68">
        <f t="shared" si="8"/>
        <v>0.32123209036498751</v>
      </c>
    </row>
    <row r="79" spans="1:5" ht="15" customHeight="1">
      <c r="A79" s="71">
        <v>3111</v>
      </c>
      <c r="B79" s="20" t="s">
        <v>183</v>
      </c>
      <c r="C79" s="15">
        <v>225970</v>
      </c>
      <c r="D79" s="15">
        <v>87666.85</v>
      </c>
      <c r="E79" s="68">
        <f t="shared" si="8"/>
        <v>0.38795791476744701</v>
      </c>
    </row>
    <row r="80" spans="1:5" ht="15" customHeight="1">
      <c r="A80" s="71">
        <v>3121</v>
      </c>
      <c r="B80" s="20" t="s">
        <v>32</v>
      </c>
      <c r="C80" s="15">
        <v>10000</v>
      </c>
      <c r="D80" s="15">
        <v>3597.24</v>
      </c>
      <c r="E80" s="68">
        <f t="shared" si="8"/>
        <v>0.35972399999999999</v>
      </c>
    </row>
    <row r="81" spans="1:5" ht="15" customHeight="1">
      <c r="A81" s="71">
        <v>3132</v>
      </c>
      <c r="B81" s="20" t="s">
        <v>33</v>
      </c>
      <c r="C81" s="15"/>
      <c r="D81" s="15">
        <v>12526.37</v>
      </c>
      <c r="E81" s="68"/>
    </row>
    <row r="82" spans="1:5" ht="15" hidden="1" customHeight="1">
      <c r="A82" s="71">
        <v>3133</v>
      </c>
      <c r="B82" s="20" t="s">
        <v>185</v>
      </c>
      <c r="C82" s="15"/>
      <c r="D82" s="15"/>
      <c r="E82" s="68" t="e">
        <f t="shared" si="8"/>
        <v>#DIV/0!</v>
      </c>
    </row>
    <row r="83" spans="1:5" ht="15" customHeight="1">
      <c r="A83" s="71">
        <v>3211</v>
      </c>
      <c r="B83" s="20" t="s">
        <v>38</v>
      </c>
      <c r="C83" s="15">
        <v>140785</v>
      </c>
      <c r="D83" s="15">
        <v>32968.590000000011</v>
      </c>
      <c r="E83" s="68">
        <f t="shared" si="8"/>
        <v>0.23417686543310731</v>
      </c>
    </row>
    <row r="84" spans="1:5" ht="15" customHeight="1">
      <c r="A84" s="71">
        <v>3212</v>
      </c>
      <c r="B84" s="20" t="s">
        <v>34</v>
      </c>
      <c r="C84" s="15"/>
      <c r="D84" s="15"/>
      <c r="E84" s="68"/>
    </row>
    <row r="85" spans="1:5" ht="15" customHeight="1">
      <c r="A85" s="71">
        <v>3213</v>
      </c>
      <c r="B85" s="20" t="s">
        <v>39</v>
      </c>
      <c r="C85" s="15"/>
      <c r="D85" s="15">
        <v>4515.5599999999995</v>
      </c>
      <c r="E85" s="68"/>
    </row>
    <row r="86" spans="1:5" ht="15" customHeight="1">
      <c r="A86" s="71">
        <v>3221</v>
      </c>
      <c r="B86" s="20" t="s">
        <v>40</v>
      </c>
      <c r="C86" s="15"/>
      <c r="D86" s="15">
        <v>187.73</v>
      </c>
      <c r="E86" s="68"/>
    </row>
    <row r="87" spans="1:5" ht="15" hidden="1" customHeight="1">
      <c r="A87" s="71">
        <v>3222</v>
      </c>
      <c r="B87" s="20" t="s">
        <v>41</v>
      </c>
      <c r="C87" s="15"/>
      <c r="D87" s="15"/>
      <c r="E87" s="68"/>
    </row>
    <row r="88" spans="1:5" ht="15" hidden="1" customHeight="1">
      <c r="A88" s="71">
        <v>3223</v>
      </c>
      <c r="B88" s="20" t="s">
        <v>42</v>
      </c>
      <c r="C88" s="15"/>
      <c r="D88" s="15"/>
      <c r="E88" s="68"/>
    </row>
    <row r="89" spans="1:5" ht="15" hidden="1" customHeight="1">
      <c r="A89" s="71">
        <v>3224</v>
      </c>
      <c r="B89" s="20" t="s">
        <v>43</v>
      </c>
      <c r="C89" s="15"/>
      <c r="D89" s="15"/>
      <c r="E89" s="68"/>
    </row>
    <row r="90" spans="1:5" ht="15" customHeight="1">
      <c r="A90" s="71">
        <v>3231</v>
      </c>
      <c r="B90" s="20" t="s">
        <v>45</v>
      </c>
      <c r="C90" s="15"/>
      <c r="D90" s="15">
        <v>725.85000000000014</v>
      </c>
      <c r="E90" s="68"/>
    </row>
    <row r="91" spans="1:5" ht="15" hidden="1" customHeight="1">
      <c r="A91" s="71">
        <v>3232</v>
      </c>
      <c r="B91" s="20" t="s">
        <v>202</v>
      </c>
      <c r="C91" s="15"/>
      <c r="D91" s="15"/>
      <c r="E91" s="68" t="e">
        <f t="shared" si="8"/>
        <v>#DIV/0!</v>
      </c>
    </row>
    <row r="92" spans="1:5" ht="15" customHeight="1">
      <c r="A92" s="71">
        <v>3233</v>
      </c>
      <c r="B92" s="20" t="s">
        <v>47</v>
      </c>
      <c r="C92" s="15">
        <v>4000</v>
      </c>
      <c r="D92" s="15"/>
      <c r="E92" s="68">
        <f t="shared" si="8"/>
        <v>0</v>
      </c>
    </row>
    <row r="93" spans="1:5" ht="15" hidden="1" customHeight="1">
      <c r="A93" s="71">
        <v>3234</v>
      </c>
      <c r="B93" s="20" t="s">
        <v>48</v>
      </c>
      <c r="C93" s="15"/>
      <c r="D93" s="15"/>
      <c r="E93" s="68" t="e">
        <f t="shared" si="8"/>
        <v>#DIV/0!</v>
      </c>
    </row>
    <row r="94" spans="1:5" ht="15" customHeight="1">
      <c r="A94" s="71">
        <v>3235</v>
      </c>
      <c r="B94" s="20" t="s">
        <v>49</v>
      </c>
      <c r="C94" s="15"/>
      <c r="D94" s="15">
        <v>1090.1499999999999</v>
      </c>
      <c r="E94" s="68"/>
    </row>
    <row r="95" spans="1:5" ht="15" customHeight="1">
      <c r="A95" s="71">
        <v>3237</v>
      </c>
      <c r="B95" s="20" t="s">
        <v>50</v>
      </c>
      <c r="C95" s="15">
        <v>97784</v>
      </c>
      <c r="D95" s="15">
        <v>1125</v>
      </c>
      <c r="E95" s="68">
        <f t="shared" si="8"/>
        <v>1.1504949685020045E-2</v>
      </c>
    </row>
    <row r="96" spans="1:5" ht="15" customHeight="1">
      <c r="A96" s="71">
        <v>3239</v>
      </c>
      <c r="B96" s="20" t="s">
        <v>52</v>
      </c>
      <c r="C96" s="15"/>
      <c r="D96" s="15">
        <v>1643.57</v>
      </c>
      <c r="E96" s="68"/>
    </row>
    <row r="97" spans="1:5" ht="15" customHeight="1">
      <c r="A97" s="75" t="s">
        <v>231</v>
      </c>
      <c r="B97" s="20" t="s">
        <v>72</v>
      </c>
      <c r="C97" s="15"/>
      <c r="D97" s="15"/>
      <c r="E97" s="68"/>
    </row>
    <row r="98" spans="1:5" ht="15" customHeight="1">
      <c r="A98" s="71">
        <v>3293</v>
      </c>
      <c r="B98" s="20" t="s">
        <v>54</v>
      </c>
      <c r="C98" s="15">
        <v>10000</v>
      </c>
      <c r="D98" s="15">
        <v>1372.56</v>
      </c>
      <c r="E98" s="68">
        <f t="shared" si="8"/>
        <v>0.13725599999999999</v>
      </c>
    </row>
    <row r="99" spans="1:5" ht="15" hidden="1" customHeight="1">
      <c r="A99" s="71">
        <v>3295</v>
      </c>
      <c r="B99" s="20" t="s">
        <v>36</v>
      </c>
      <c r="C99" s="15"/>
      <c r="D99" s="15"/>
      <c r="E99" s="68" t="e">
        <f t="shared" si="8"/>
        <v>#DIV/0!</v>
      </c>
    </row>
    <row r="100" spans="1:5" ht="15.75" hidden="1" customHeight="1">
      <c r="A100" s="71">
        <v>3432</v>
      </c>
      <c r="B100" s="73" t="s">
        <v>57</v>
      </c>
      <c r="C100" s="15"/>
      <c r="D100" s="15"/>
      <c r="E100" s="68" t="e">
        <f t="shared" si="8"/>
        <v>#DIV/0!</v>
      </c>
    </row>
    <row r="101" spans="1:5" ht="15.75" customHeight="1">
      <c r="A101" s="71">
        <v>3294</v>
      </c>
      <c r="B101" s="73" t="s">
        <v>55</v>
      </c>
      <c r="C101" s="15"/>
      <c r="D101" s="15">
        <v>499.92</v>
      </c>
      <c r="E101" s="68"/>
    </row>
    <row r="102" spans="1:5" ht="15.75" customHeight="1">
      <c r="A102" s="71">
        <v>3299</v>
      </c>
      <c r="B102" s="73" t="s">
        <v>70</v>
      </c>
      <c r="C102" s="15"/>
      <c r="D102" s="15">
        <v>1421.18</v>
      </c>
      <c r="E102" s="68"/>
    </row>
    <row r="103" spans="1:5" ht="15.75" customHeight="1">
      <c r="A103" s="71">
        <v>3431</v>
      </c>
      <c r="B103" s="73" t="s">
        <v>56</v>
      </c>
      <c r="C103" s="15"/>
      <c r="D103" s="15"/>
      <c r="E103" s="68"/>
    </row>
    <row r="104" spans="1:5">
      <c r="A104" s="71">
        <v>3531</v>
      </c>
      <c r="B104" s="20" t="s">
        <v>66</v>
      </c>
      <c r="C104" s="15"/>
      <c r="D104" s="15">
        <v>17.34</v>
      </c>
      <c r="E104" s="68"/>
    </row>
    <row r="105" spans="1:5" ht="15" customHeight="1">
      <c r="A105" s="71">
        <v>3611</v>
      </c>
      <c r="B105" s="20" t="s">
        <v>67</v>
      </c>
      <c r="C105" s="15"/>
      <c r="D105" s="15"/>
      <c r="E105" s="68"/>
    </row>
    <row r="106" spans="1:5" ht="15" customHeight="1">
      <c r="A106" s="71">
        <v>3693</v>
      </c>
      <c r="B106" s="20" t="s">
        <v>203</v>
      </c>
      <c r="C106" s="15"/>
      <c r="D106" s="15"/>
      <c r="E106" s="68"/>
    </row>
    <row r="107" spans="1:5" ht="15" hidden="1" customHeight="1">
      <c r="A107" s="71">
        <v>3694</v>
      </c>
      <c r="B107" s="20" t="s">
        <v>204</v>
      </c>
      <c r="C107" s="15"/>
      <c r="D107" s="15"/>
      <c r="E107" s="68"/>
    </row>
    <row r="108" spans="1:5" ht="15" customHeight="1">
      <c r="A108" s="71">
        <v>3813</v>
      </c>
      <c r="B108" s="20" t="s">
        <v>68</v>
      </c>
      <c r="C108" s="15"/>
      <c r="D108" s="15">
        <v>2745.36</v>
      </c>
      <c r="E108" s="68"/>
    </row>
    <row r="109" spans="1:5" ht="15" customHeight="1">
      <c r="A109" s="71">
        <v>4123</v>
      </c>
      <c r="B109" s="20" t="s">
        <v>60</v>
      </c>
      <c r="C109" s="15"/>
      <c r="D109" s="15"/>
      <c r="E109" s="68"/>
    </row>
    <row r="110" spans="1:5">
      <c r="A110" s="71">
        <v>4221</v>
      </c>
      <c r="B110" s="20" t="s">
        <v>61</v>
      </c>
      <c r="C110" s="15">
        <v>30246</v>
      </c>
      <c r="D110" s="15">
        <v>14515.45</v>
      </c>
      <c r="E110" s="68">
        <f t="shared" si="8"/>
        <v>0.47991304635323684</v>
      </c>
    </row>
    <row r="111" spans="1:5">
      <c r="A111" s="71">
        <v>4227</v>
      </c>
      <c r="B111" s="20" t="s">
        <v>205</v>
      </c>
      <c r="C111" s="15"/>
      <c r="D111" s="15"/>
      <c r="E111" s="68"/>
    </row>
    <row r="112" spans="1:5" ht="14.25" customHeight="1">
      <c r="A112" s="71">
        <v>4241</v>
      </c>
      <c r="B112" s="20" t="s">
        <v>78</v>
      </c>
      <c r="C112" s="15"/>
      <c r="D112" s="15">
        <v>31.67</v>
      </c>
      <c r="E112" s="68"/>
    </row>
    <row r="113" spans="1:5" ht="15" hidden="1" customHeight="1">
      <c r="A113" s="71">
        <v>3239</v>
      </c>
      <c r="B113" s="20" t="s">
        <v>52</v>
      </c>
      <c r="C113" s="15"/>
      <c r="D113" s="15"/>
      <c r="E113" s="68" t="e">
        <f t="shared" si="8"/>
        <v>#DIV/0!</v>
      </c>
    </row>
    <row r="114" spans="1:5" ht="15" hidden="1" customHeight="1">
      <c r="A114" s="71">
        <v>3294</v>
      </c>
      <c r="B114" s="20" t="s">
        <v>55</v>
      </c>
      <c r="C114" s="15"/>
      <c r="D114" s="15"/>
      <c r="E114" s="68" t="e">
        <f t="shared" si="8"/>
        <v>#DIV/0!</v>
      </c>
    </row>
    <row r="115" spans="1:5" ht="15" hidden="1" customHeight="1">
      <c r="A115" s="71">
        <v>4227</v>
      </c>
      <c r="B115" s="20" t="s">
        <v>201</v>
      </c>
      <c r="C115" s="15"/>
      <c r="D115" s="15"/>
      <c r="E115" s="68" t="e">
        <f t="shared" si="8"/>
        <v>#DIV/0!</v>
      </c>
    </row>
    <row r="116" spans="1:5" ht="15" hidden="1" customHeight="1">
      <c r="A116" s="71">
        <v>4262</v>
      </c>
      <c r="B116" s="20" t="s">
        <v>64</v>
      </c>
      <c r="C116" s="15"/>
      <c r="D116" s="15"/>
      <c r="E116" s="68" t="e">
        <f t="shared" si="8"/>
        <v>#DIV/0!</v>
      </c>
    </row>
    <row r="117" spans="1:5" ht="30" customHeight="1">
      <c r="A117" s="66"/>
      <c r="B117" s="66" t="s">
        <v>259</v>
      </c>
      <c r="C117" s="67">
        <f>C118</f>
        <v>163022</v>
      </c>
      <c r="D117" s="67">
        <f>D118</f>
        <v>27066.799999999999</v>
      </c>
      <c r="E117" s="68">
        <f t="shared" si="8"/>
        <v>0.16603157855994896</v>
      </c>
    </row>
    <row r="118" spans="1:5" ht="15" customHeight="1">
      <c r="A118" s="63"/>
      <c r="B118" s="81" t="s">
        <v>260</v>
      </c>
      <c r="C118" s="74">
        <f>C119+C146</f>
        <v>163022</v>
      </c>
      <c r="D118" s="74">
        <f>D119+D146</f>
        <v>27066.799999999999</v>
      </c>
      <c r="E118" s="68">
        <f t="shared" si="8"/>
        <v>0.16603157855994896</v>
      </c>
    </row>
    <row r="119" spans="1:5" ht="15" customHeight="1">
      <c r="A119" s="9"/>
      <c r="B119" s="9" t="s">
        <v>206</v>
      </c>
      <c r="C119" s="70">
        <f>SUM(C120:C145)</f>
        <v>138569</v>
      </c>
      <c r="D119" s="70">
        <f>SUM(D120:D145)</f>
        <v>23067.98</v>
      </c>
      <c r="E119" s="68">
        <f t="shared" si="8"/>
        <v>0.1664728763287604</v>
      </c>
    </row>
    <row r="120" spans="1:5" ht="15" customHeight="1">
      <c r="A120" s="71">
        <v>3111</v>
      </c>
      <c r="B120" s="20" t="s">
        <v>183</v>
      </c>
      <c r="C120" s="15">
        <v>11796</v>
      </c>
      <c r="D120" s="15"/>
      <c r="E120" s="68">
        <f t="shared" si="8"/>
        <v>0</v>
      </c>
    </row>
    <row r="121" spans="1:5" ht="15" customHeight="1">
      <c r="A121" s="71">
        <v>3121</v>
      </c>
      <c r="B121" s="20" t="s">
        <v>32</v>
      </c>
      <c r="C121" s="15"/>
      <c r="D121" s="15"/>
      <c r="E121" s="68"/>
    </row>
    <row r="122" spans="1:5" ht="15" customHeight="1">
      <c r="A122" s="71">
        <v>3132</v>
      </c>
      <c r="B122" s="20" t="s">
        <v>33</v>
      </c>
      <c r="C122" s="15"/>
      <c r="D122" s="15"/>
      <c r="E122" s="68"/>
    </row>
    <row r="123" spans="1:5" ht="15" customHeight="1">
      <c r="A123" s="71">
        <v>3211</v>
      </c>
      <c r="B123" s="20" t="s">
        <v>38</v>
      </c>
      <c r="C123" s="15">
        <v>12750</v>
      </c>
      <c r="D123" s="15"/>
      <c r="E123" s="68">
        <f t="shared" si="8"/>
        <v>0</v>
      </c>
    </row>
    <row r="124" spans="1:5" ht="15" customHeight="1">
      <c r="A124" s="71">
        <v>3212</v>
      </c>
      <c r="B124" s="20" t="s">
        <v>34</v>
      </c>
      <c r="C124" s="15"/>
      <c r="D124" s="15"/>
      <c r="E124" s="68"/>
    </row>
    <row r="125" spans="1:5" ht="15" customHeight="1">
      <c r="A125" s="71">
        <v>3213</v>
      </c>
      <c r="B125" s="20" t="s">
        <v>39</v>
      </c>
      <c r="C125" s="15"/>
      <c r="D125" s="15"/>
      <c r="E125" s="68"/>
    </row>
    <row r="126" spans="1:5" ht="15" hidden="1" customHeight="1">
      <c r="A126" s="71">
        <v>3221</v>
      </c>
      <c r="B126" s="20" t="s">
        <v>40</v>
      </c>
      <c r="C126" s="15"/>
      <c r="D126" s="15"/>
      <c r="E126" s="68"/>
    </row>
    <row r="127" spans="1:5" ht="15" customHeight="1">
      <c r="A127" s="71">
        <v>3222</v>
      </c>
      <c r="B127" s="20" t="s">
        <v>207</v>
      </c>
      <c r="C127" s="15"/>
      <c r="D127" s="15"/>
      <c r="E127" s="68"/>
    </row>
    <row r="128" spans="1:5" ht="15" hidden="1" customHeight="1">
      <c r="A128" s="71">
        <v>3223</v>
      </c>
      <c r="B128" s="20" t="s">
        <v>42</v>
      </c>
      <c r="C128" s="15"/>
      <c r="D128" s="15"/>
      <c r="E128" s="68" t="e">
        <f t="shared" si="8"/>
        <v>#DIV/0!</v>
      </c>
    </row>
    <row r="129" spans="1:5" ht="15" customHeight="1">
      <c r="A129" s="71">
        <v>3223</v>
      </c>
      <c r="B129" s="20" t="s">
        <v>42</v>
      </c>
      <c r="C129" s="15">
        <v>74428</v>
      </c>
      <c r="D129" s="15"/>
      <c r="E129" s="68">
        <f t="shared" si="8"/>
        <v>0</v>
      </c>
    </row>
    <row r="130" spans="1:5" ht="15" customHeight="1">
      <c r="A130" s="71">
        <v>3224</v>
      </c>
      <c r="B130" s="20" t="s">
        <v>69</v>
      </c>
      <c r="C130" s="15"/>
      <c r="D130" s="15"/>
      <c r="E130" s="68"/>
    </row>
    <row r="131" spans="1:5" ht="15" customHeight="1">
      <c r="A131" s="71">
        <v>3231</v>
      </c>
      <c r="B131" s="20" t="s">
        <v>45</v>
      </c>
      <c r="C131" s="15"/>
      <c r="D131" s="15"/>
      <c r="E131" s="68"/>
    </row>
    <row r="132" spans="1:5" ht="15" hidden="1" customHeight="1">
      <c r="A132" s="71">
        <v>3232</v>
      </c>
      <c r="B132" s="20" t="s">
        <v>46</v>
      </c>
      <c r="C132" s="15"/>
      <c r="D132" s="15"/>
      <c r="E132" s="68"/>
    </row>
    <row r="133" spans="1:5" ht="15" customHeight="1">
      <c r="A133" s="71">
        <v>3233</v>
      </c>
      <c r="B133" s="20" t="s">
        <v>47</v>
      </c>
      <c r="C133" s="15"/>
      <c r="D133" s="15"/>
      <c r="E133" s="68"/>
    </row>
    <row r="134" spans="1:5" ht="15" hidden="1" customHeight="1">
      <c r="A134" s="71">
        <v>3234</v>
      </c>
      <c r="B134" s="20" t="s">
        <v>48</v>
      </c>
      <c r="C134" s="15"/>
      <c r="D134" s="15"/>
      <c r="E134" s="68"/>
    </row>
    <row r="135" spans="1:5" ht="15" customHeight="1">
      <c r="A135" s="71">
        <v>3235</v>
      </c>
      <c r="B135" s="20" t="s">
        <v>49</v>
      </c>
      <c r="C135" s="15"/>
      <c r="D135" s="15"/>
      <c r="E135" s="68"/>
    </row>
    <row r="136" spans="1:5" ht="15" customHeight="1">
      <c r="A136" s="71">
        <v>3237</v>
      </c>
      <c r="B136" s="20" t="s">
        <v>50</v>
      </c>
      <c r="C136" s="15">
        <v>16983</v>
      </c>
      <c r="D136" s="15">
        <v>16983</v>
      </c>
      <c r="E136" s="68">
        <f t="shared" ref="E136:E197" si="9">+D136/C136</f>
        <v>1</v>
      </c>
    </row>
    <row r="137" spans="1:5" ht="15" customHeight="1">
      <c r="A137" s="71">
        <v>3238</v>
      </c>
      <c r="B137" s="20" t="s">
        <v>51</v>
      </c>
      <c r="C137" s="15"/>
      <c r="D137" s="15"/>
      <c r="E137" s="68"/>
    </row>
    <row r="138" spans="1:5" ht="15" hidden="1" customHeight="1">
      <c r="A138" s="71">
        <v>3239</v>
      </c>
      <c r="B138" s="20" t="s">
        <v>52</v>
      </c>
      <c r="C138" s="15"/>
      <c r="D138" s="15"/>
      <c r="E138" s="68"/>
    </row>
    <row r="139" spans="1:5" ht="15" customHeight="1">
      <c r="A139" s="71">
        <v>3531</v>
      </c>
      <c r="B139" s="20" t="s">
        <v>66</v>
      </c>
      <c r="C139" s="15"/>
      <c r="D139" s="15"/>
      <c r="E139" s="68"/>
    </row>
    <row r="140" spans="1:5" ht="15" customHeight="1">
      <c r="A140" s="71">
        <v>3693</v>
      </c>
      <c r="B140" s="20" t="s">
        <v>208</v>
      </c>
      <c r="C140" s="15"/>
      <c r="D140" s="15">
        <v>6084.98</v>
      </c>
      <c r="E140" s="68"/>
    </row>
    <row r="141" spans="1:5" ht="15" customHeight="1">
      <c r="A141" s="71">
        <v>3813</v>
      </c>
      <c r="B141" s="20" t="s">
        <v>68</v>
      </c>
      <c r="C141" s="15"/>
      <c r="D141" s="15"/>
      <c r="E141" s="68"/>
    </row>
    <row r="142" spans="1:5" ht="15" customHeight="1">
      <c r="A142" s="71">
        <v>3293</v>
      </c>
      <c r="B142" s="20" t="s">
        <v>54</v>
      </c>
      <c r="C142" s="15"/>
      <c r="D142" s="15"/>
      <c r="E142" s="68"/>
    </row>
    <row r="143" spans="1:5" ht="15" customHeight="1">
      <c r="A143" s="71">
        <v>4221</v>
      </c>
      <c r="B143" s="20" t="s">
        <v>61</v>
      </c>
      <c r="C143" s="15">
        <v>22612</v>
      </c>
      <c r="D143" s="15"/>
      <c r="E143" s="68">
        <f t="shared" si="9"/>
        <v>0</v>
      </c>
    </row>
    <row r="144" spans="1:5" ht="15" customHeight="1">
      <c r="A144" s="71">
        <v>4224</v>
      </c>
      <c r="B144" s="20" t="s">
        <v>63</v>
      </c>
      <c r="C144" s="15"/>
      <c r="D144" s="15"/>
      <c r="E144" s="68"/>
    </row>
    <row r="145" spans="1:5" ht="15" customHeight="1">
      <c r="A145" s="71">
        <v>4262</v>
      </c>
      <c r="B145" s="20" t="s">
        <v>64</v>
      </c>
      <c r="C145" s="15"/>
      <c r="D145" s="15"/>
      <c r="E145" s="68"/>
    </row>
    <row r="146" spans="1:5" ht="15" customHeight="1">
      <c r="A146" s="9"/>
      <c r="B146" s="9" t="s">
        <v>9</v>
      </c>
      <c r="C146" s="70">
        <f>SUM(C147:C172)</f>
        <v>24453</v>
      </c>
      <c r="D146" s="70">
        <f t="shared" ref="D146" si="10">SUM(D147:D172)</f>
        <v>3998.8199999999997</v>
      </c>
      <c r="E146" s="68">
        <f t="shared" si="9"/>
        <v>0.16353085510980248</v>
      </c>
    </row>
    <row r="147" spans="1:5" ht="15" customHeight="1">
      <c r="A147" s="71">
        <v>3111</v>
      </c>
      <c r="B147" s="20" t="s">
        <v>183</v>
      </c>
      <c r="C147" s="15">
        <v>2273</v>
      </c>
      <c r="D147" s="15"/>
      <c r="E147" s="68">
        <f t="shared" si="9"/>
        <v>0</v>
      </c>
    </row>
    <row r="148" spans="1:5" ht="15" customHeight="1">
      <c r="A148" s="71">
        <v>3121</v>
      </c>
      <c r="B148" s="20" t="s">
        <v>32</v>
      </c>
      <c r="C148" s="15"/>
      <c r="D148" s="15"/>
      <c r="E148" s="68"/>
    </row>
    <row r="149" spans="1:5" ht="15" customHeight="1">
      <c r="A149" s="71">
        <v>3132</v>
      </c>
      <c r="B149" s="20" t="s">
        <v>33</v>
      </c>
      <c r="C149" s="15"/>
      <c r="D149" s="15"/>
      <c r="E149" s="68"/>
    </row>
    <row r="150" spans="1:5" ht="15" customHeight="1">
      <c r="A150" s="71">
        <v>3211</v>
      </c>
      <c r="B150" s="20" t="s">
        <v>38</v>
      </c>
      <c r="C150" s="15">
        <v>2250</v>
      </c>
      <c r="D150" s="15"/>
      <c r="E150" s="68">
        <f t="shared" si="9"/>
        <v>0</v>
      </c>
    </row>
    <row r="151" spans="1:5" ht="15" customHeight="1">
      <c r="A151" s="71">
        <v>3212</v>
      </c>
      <c r="B151" s="20" t="s">
        <v>34</v>
      </c>
      <c r="C151" s="15"/>
      <c r="D151" s="15"/>
      <c r="E151" s="68"/>
    </row>
    <row r="152" spans="1:5" ht="15" customHeight="1">
      <c r="A152" s="71">
        <v>3213</v>
      </c>
      <c r="B152" s="20" t="s">
        <v>39</v>
      </c>
      <c r="C152" s="15"/>
      <c r="D152" s="15"/>
      <c r="E152" s="68"/>
    </row>
    <row r="153" spans="1:5" ht="15" hidden="1" customHeight="1">
      <c r="A153" s="71">
        <v>3221</v>
      </c>
      <c r="B153" s="20" t="s">
        <v>40</v>
      </c>
      <c r="C153" s="15"/>
      <c r="D153" s="15"/>
      <c r="E153" s="68"/>
    </row>
    <row r="154" spans="1:5" ht="15" customHeight="1">
      <c r="A154" s="71">
        <v>3222</v>
      </c>
      <c r="B154" s="20" t="s">
        <v>209</v>
      </c>
      <c r="C154" s="15"/>
      <c r="D154" s="15"/>
      <c r="E154" s="68"/>
    </row>
    <row r="155" spans="1:5" ht="15" hidden="1" customHeight="1">
      <c r="A155" s="71">
        <v>3223</v>
      </c>
      <c r="B155" s="20" t="s">
        <v>42</v>
      </c>
      <c r="C155" s="15"/>
      <c r="D155" s="15"/>
      <c r="E155" s="68" t="e">
        <f t="shared" si="9"/>
        <v>#DIV/0!</v>
      </c>
    </row>
    <row r="156" spans="1:5" ht="15" customHeight="1">
      <c r="A156" s="71">
        <v>3223</v>
      </c>
      <c r="B156" s="20" t="s">
        <v>42</v>
      </c>
      <c r="C156" s="15">
        <v>12648</v>
      </c>
      <c r="D156" s="15"/>
      <c r="E156" s="68">
        <f t="shared" si="9"/>
        <v>0</v>
      </c>
    </row>
    <row r="157" spans="1:5" ht="15" customHeight="1">
      <c r="A157" s="71">
        <v>3224</v>
      </c>
      <c r="B157" s="20" t="s">
        <v>69</v>
      </c>
      <c r="C157" s="15"/>
      <c r="D157" s="15"/>
      <c r="E157" s="68"/>
    </row>
    <row r="158" spans="1:5" ht="15" customHeight="1">
      <c r="A158" s="71">
        <v>3231</v>
      </c>
      <c r="B158" s="20" t="s">
        <v>45</v>
      </c>
      <c r="C158" s="15"/>
      <c r="D158" s="15"/>
      <c r="E158" s="68"/>
    </row>
    <row r="159" spans="1:5" ht="15" hidden="1" customHeight="1">
      <c r="A159" s="71">
        <v>3232</v>
      </c>
      <c r="B159" s="20" t="s">
        <v>46</v>
      </c>
      <c r="C159" s="15"/>
      <c r="D159" s="15"/>
      <c r="E159" s="68"/>
    </row>
    <row r="160" spans="1:5" ht="15" customHeight="1">
      <c r="A160" s="71">
        <v>3233</v>
      </c>
      <c r="B160" s="20" t="s">
        <v>47</v>
      </c>
      <c r="C160" s="15"/>
      <c r="D160" s="15"/>
      <c r="E160" s="68"/>
    </row>
    <row r="161" spans="1:5" ht="15" hidden="1" customHeight="1">
      <c r="A161" s="71">
        <v>3234</v>
      </c>
      <c r="B161" s="20" t="s">
        <v>48</v>
      </c>
      <c r="C161" s="15"/>
      <c r="D161" s="15"/>
      <c r="E161" s="68"/>
    </row>
    <row r="162" spans="1:5" ht="15" customHeight="1">
      <c r="A162" s="71">
        <v>3235</v>
      </c>
      <c r="B162" s="20" t="s">
        <v>49</v>
      </c>
      <c r="C162" s="15"/>
      <c r="D162" s="15"/>
      <c r="E162" s="68"/>
    </row>
    <row r="163" spans="1:5" ht="15" customHeight="1">
      <c r="A163" s="71">
        <v>3237</v>
      </c>
      <c r="B163" s="20" t="s">
        <v>50</v>
      </c>
      <c r="C163" s="15">
        <v>2925</v>
      </c>
      <c r="D163" s="15">
        <v>2925</v>
      </c>
      <c r="E163" s="68">
        <f t="shared" si="9"/>
        <v>1</v>
      </c>
    </row>
    <row r="164" spans="1:5" ht="15" customHeight="1">
      <c r="A164" s="71">
        <v>3238</v>
      </c>
      <c r="B164" s="20" t="s">
        <v>51</v>
      </c>
      <c r="C164" s="15"/>
      <c r="D164" s="15"/>
      <c r="E164" s="68"/>
    </row>
    <row r="165" spans="1:5" ht="15" hidden="1" customHeight="1">
      <c r="A165" s="71">
        <v>3239</v>
      </c>
      <c r="B165" s="20" t="s">
        <v>52</v>
      </c>
      <c r="C165" s="15"/>
      <c r="D165" s="15"/>
      <c r="E165" s="68"/>
    </row>
    <row r="166" spans="1:5" ht="15" customHeight="1">
      <c r="A166" s="71">
        <v>3293</v>
      </c>
      <c r="B166" s="20" t="s">
        <v>54</v>
      </c>
      <c r="C166" s="15"/>
      <c r="D166" s="15"/>
      <c r="E166" s="68"/>
    </row>
    <row r="167" spans="1:5" ht="15" customHeight="1">
      <c r="A167" s="71">
        <v>3531</v>
      </c>
      <c r="B167" s="20" t="s">
        <v>66</v>
      </c>
      <c r="C167" s="15"/>
      <c r="D167" s="15"/>
      <c r="E167" s="68"/>
    </row>
    <row r="168" spans="1:5" ht="15" customHeight="1">
      <c r="A168" s="71">
        <v>3691</v>
      </c>
      <c r="B168" s="20" t="s">
        <v>210</v>
      </c>
      <c r="C168" s="15"/>
      <c r="D168" s="15">
        <v>1073.82</v>
      </c>
      <c r="E168" s="68"/>
    </row>
    <row r="169" spans="1:5" ht="15" customHeight="1">
      <c r="A169" s="71">
        <v>3813</v>
      </c>
      <c r="B169" s="20" t="s">
        <v>68</v>
      </c>
      <c r="C169" s="15"/>
      <c r="D169" s="15"/>
      <c r="E169" s="68"/>
    </row>
    <row r="170" spans="1:5" ht="15" customHeight="1">
      <c r="A170" s="71">
        <v>4221</v>
      </c>
      <c r="B170" s="20" t="s">
        <v>61</v>
      </c>
      <c r="C170" s="15">
        <v>4357</v>
      </c>
      <c r="D170" s="15"/>
      <c r="E170" s="68">
        <f t="shared" si="9"/>
        <v>0</v>
      </c>
    </row>
    <row r="171" spans="1:5" ht="15" customHeight="1">
      <c r="A171" s="71">
        <v>4224</v>
      </c>
      <c r="B171" s="20" t="s">
        <v>63</v>
      </c>
      <c r="C171" s="15"/>
      <c r="D171" s="15"/>
      <c r="E171" s="68"/>
    </row>
    <row r="172" spans="1:5" ht="15" customHeight="1">
      <c r="A172" s="71">
        <v>4262</v>
      </c>
      <c r="B172" s="20" t="s">
        <v>64</v>
      </c>
      <c r="C172" s="15"/>
      <c r="D172" s="15"/>
      <c r="E172" s="68"/>
    </row>
    <row r="173" spans="1:5" ht="30" customHeight="1">
      <c r="A173" s="66"/>
      <c r="B173" s="66" t="s">
        <v>211</v>
      </c>
      <c r="C173" s="67">
        <f>+C174</f>
        <v>559349</v>
      </c>
      <c r="D173" s="67">
        <f>+D174</f>
        <v>486843.68</v>
      </c>
      <c r="E173" s="68">
        <f t="shared" si="9"/>
        <v>0.87037552583449684</v>
      </c>
    </row>
    <row r="174" spans="1:5" ht="15" customHeight="1">
      <c r="A174" s="63"/>
      <c r="B174" s="63" t="s">
        <v>256</v>
      </c>
      <c r="C174" s="69">
        <f>C175+C256+C230</f>
        <v>559349</v>
      </c>
      <c r="D174" s="69">
        <f>D175+D256+D230</f>
        <v>486843.68</v>
      </c>
      <c r="E174" s="68">
        <f t="shared" si="9"/>
        <v>0.87037552583449684</v>
      </c>
    </row>
    <row r="175" spans="1:5" ht="15" customHeight="1">
      <c r="A175" s="9"/>
      <c r="B175" s="9" t="s">
        <v>16</v>
      </c>
      <c r="C175" s="70">
        <f t="shared" ref="C175:D175" si="11">SUM(C176:C229)</f>
        <v>291471</v>
      </c>
      <c r="D175" s="70">
        <f t="shared" si="11"/>
        <v>165139.53</v>
      </c>
      <c r="E175" s="68">
        <f t="shared" si="9"/>
        <v>0.56657276367117138</v>
      </c>
    </row>
    <row r="176" spans="1:5" ht="15" customHeight="1">
      <c r="A176" s="75" t="s">
        <v>212</v>
      </c>
      <c r="B176" s="20" t="s">
        <v>183</v>
      </c>
      <c r="C176" s="15">
        <v>70000</v>
      </c>
      <c r="D176" s="15">
        <v>12374.59</v>
      </c>
      <c r="E176" s="68">
        <f t="shared" si="9"/>
        <v>0.17677985714285716</v>
      </c>
    </row>
    <row r="177" spans="1:9" ht="15" customHeight="1">
      <c r="A177" s="75" t="s">
        <v>213</v>
      </c>
      <c r="B177" s="20" t="s">
        <v>214</v>
      </c>
      <c r="C177" s="15"/>
      <c r="D177" s="15"/>
      <c r="E177" s="68"/>
    </row>
    <row r="178" spans="1:9" ht="15" customHeight="1">
      <c r="A178" s="75" t="s">
        <v>215</v>
      </c>
      <c r="B178" s="20" t="s">
        <v>32</v>
      </c>
      <c r="C178" s="15"/>
      <c r="D178" s="15">
        <v>1716</v>
      </c>
      <c r="E178" s="68"/>
    </row>
    <row r="179" spans="1:9" ht="15" customHeight="1">
      <c r="A179" s="75" t="s">
        <v>216</v>
      </c>
      <c r="B179" s="20" t="s">
        <v>33</v>
      </c>
      <c r="C179" s="15">
        <v>11550</v>
      </c>
      <c r="D179" s="15">
        <v>2124.5899999999997</v>
      </c>
      <c r="E179" s="68">
        <f t="shared" si="9"/>
        <v>0.18394718614718611</v>
      </c>
    </row>
    <row r="180" spans="1:9" ht="15" hidden="1" customHeight="1">
      <c r="A180" s="75" t="s">
        <v>217</v>
      </c>
      <c r="B180" s="20" t="s">
        <v>218</v>
      </c>
      <c r="C180" s="15"/>
      <c r="D180" s="15"/>
      <c r="E180" s="68" t="e">
        <f t="shared" si="9"/>
        <v>#DIV/0!</v>
      </c>
    </row>
    <row r="181" spans="1:9" ht="15" customHeight="1">
      <c r="A181" s="75">
        <v>3211</v>
      </c>
      <c r="B181" s="20" t="s">
        <v>38</v>
      </c>
      <c r="C181" s="15">
        <v>7000</v>
      </c>
      <c r="D181" s="15">
        <v>19211.29</v>
      </c>
      <c r="E181" s="68">
        <f t="shared" si="9"/>
        <v>2.7444700000000002</v>
      </c>
    </row>
    <row r="182" spans="1:9" ht="15" customHeight="1">
      <c r="A182" s="75">
        <v>3212</v>
      </c>
      <c r="B182" s="20" t="s">
        <v>34</v>
      </c>
      <c r="C182" s="15"/>
      <c r="D182" s="15">
        <v>2850.6000000000008</v>
      </c>
      <c r="E182" s="68"/>
    </row>
    <row r="183" spans="1:9" ht="15" customHeight="1">
      <c r="A183" s="75" t="s">
        <v>219</v>
      </c>
      <c r="B183" s="20" t="s">
        <v>39</v>
      </c>
      <c r="C183" s="15">
        <v>10000</v>
      </c>
      <c r="D183" s="15">
        <f>3116.6+280</f>
        <v>3396.6</v>
      </c>
      <c r="E183" s="68">
        <f t="shared" si="9"/>
        <v>0.33966000000000002</v>
      </c>
    </row>
    <row r="184" spans="1:9" ht="15" customHeight="1">
      <c r="A184" s="75">
        <v>3214</v>
      </c>
      <c r="B184" s="20" t="s">
        <v>220</v>
      </c>
      <c r="C184" s="15"/>
      <c r="D184" s="15"/>
      <c r="E184" s="68"/>
      <c r="I184" s="79"/>
    </row>
    <row r="185" spans="1:9" ht="15" customHeight="1">
      <c r="A185" s="75" t="s">
        <v>221</v>
      </c>
      <c r="B185" s="20" t="s">
        <v>40</v>
      </c>
      <c r="C185" s="15">
        <v>10000</v>
      </c>
      <c r="D185" s="15">
        <v>12252.55</v>
      </c>
      <c r="E185" s="68">
        <f t="shared" si="9"/>
        <v>1.225255</v>
      </c>
    </row>
    <row r="186" spans="1:9" ht="15" customHeight="1">
      <c r="A186" s="75" t="s">
        <v>197</v>
      </c>
      <c r="B186" s="20" t="s">
        <v>41</v>
      </c>
      <c r="C186" s="15">
        <v>2000</v>
      </c>
      <c r="D186" s="15">
        <v>397.23</v>
      </c>
      <c r="E186" s="68">
        <f t="shared" si="9"/>
        <v>0.19861500000000001</v>
      </c>
    </row>
    <row r="187" spans="1:9" ht="15" customHeight="1">
      <c r="A187" s="75" t="s">
        <v>222</v>
      </c>
      <c r="B187" s="20" t="s">
        <v>42</v>
      </c>
      <c r="C187" s="15">
        <v>27500</v>
      </c>
      <c r="D187" s="15">
        <v>31482.21</v>
      </c>
      <c r="E187" s="68">
        <f t="shared" si="9"/>
        <v>1.1448076363636364</v>
      </c>
    </row>
    <row r="188" spans="1:9" ht="15" customHeight="1">
      <c r="A188" s="75" t="s">
        <v>198</v>
      </c>
      <c r="B188" s="20" t="s">
        <v>43</v>
      </c>
      <c r="C188" s="15">
        <v>15000</v>
      </c>
      <c r="D188" s="15">
        <v>4209.6900000000005</v>
      </c>
      <c r="E188" s="68">
        <f t="shared" si="9"/>
        <v>0.28064600000000001</v>
      </c>
    </row>
    <row r="189" spans="1:9" ht="15" customHeight="1">
      <c r="A189" s="75">
        <v>3225</v>
      </c>
      <c r="B189" s="60" t="s">
        <v>136</v>
      </c>
      <c r="C189" s="15">
        <v>10000</v>
      </c>
      <c r="D189" s="15"/>
      <c r="E189" s="68">
        <f t="shared" si="9"/>
        <v>0</v>
      </c>
    </row>
    <row r="190" spans="1:9" ht="15" customHeight="1">
      <c r="A190" s="75">
        <v>3227</v>
      </c>
      <c r="B190" s="20" t="s">
        <v>223</v>
      </c>
      <c r="C190" s="15"/>
      <c r="D190" s="15">
        <v>206.18</v>
      </c>
      <c r="E190" s="68"/>
    </row>
    <row r="191" spans="1:9" ht="15" customHeight="1">
      <c r="A191" s="75" t="s">
        <v>224</v>
      </c>
      <c r="B191" s="20" t="s">
        <v>45</v>
      </c>
      <c r="C191" s="15"/>
      <c r="D191" s="15">
        <v>6860.9800000000005</v>
      </c>
      <c r="E191" s="68"/>
    </row>
    <row r="192" spans="1:9" ht="15" customHeight="1">
      <c r="A192" s="75" t="s">
        <v>225</v>
      </c>
      <c r="B192" s="20" t="s">
        <v>46</v>
      </c>
      <c r="C192" s="15">
        <v>15000</v>
      </c>
      <c r="D192" s="15">
        <v>7513.0499999999993</v>
      </c>
      <c r="E192" s="68">
        <f t="shared" si="9"/>
        <v>0.50086999999999993</v>
      </c>
    </row>
    <row r="193" spans="1:5" ht="15" customHeight="1">
      <c r="A193" s="75" t="s">
        <v>199</v>
      </c>
      <c r="B193" s="20" t="s">
        <v>47</v>
      </c>
      <c r="C193" s="15"/>
      <c r="D193" s="15">
        <v>1071.42</v>
      </c>
      <c r="E193" s="68"/>
    </row>
    <row r="194" spans="1:5" ht="15" customHeight="1">
      <c r="A194" s="75">
        <v>3234</v>
      </c>
      <c r="B194" s="20" t="s">
        <v>48</v>
      </c>
      <c r="C194" s="15">
        <v>30000</v>
      </c>
      <c r="D194" s="15">
        <v>7077.93</v>
      </c>
      <c r="E194" s="68">
        <f t="shared" si="9"/>
        <v>0.235931</v>
      </c>
    </row>
    <row r="195" spans="1:5" ht="15" customHeight="1">
      <c r="A195" s="75" t="s">
        <v>226</v>
      </c>
      <c r="B195" s="20" t="s">
        <v>49</v>
      </c>
      <c r="C195" s="15"/>
      <c r="D195" s="15">
        <v>978.77</v>
      </c>
      <c r="E195" s="68"/>
    </row>
    <row r="196" spans="1:5" ht="15" customHeight="1">
      <c r="A196" s="75" t="s">
        <v>227</v>
      </c>
      <c r="B196" s="20" t="s">
        <v>35</v>
      </c>
      <c r="C196" s="15"/>
      <c r="D196" s="15"/>
      <c r="E196" s="68"/>
    </row>
    <row r="197" spans="1:5" ht="15" customHeight="1">
      <c r="A197" s="75" t="s">
        <v>228</v>
      </c>
      <c r="B197" s="20" t="s">
        <v>50</v>
      </c>
      <c r="C197" s="15">
        <v>30000</v>
      </c>
      <c r="D197" s="15">
        <v>5233.7300000000005</v>
      </c>
      <c r="E197" s="68">
        <f t="shared" si="9"/>
        <v>0.17445766666666668</v>
      </c>
    </row>
    <row r="198" spans="1:5" ht="15" customHeight="1">
      <c r="A198" s="75" t="s">
        <v>229</v>
      </c>
      <c r="B198" s="20" t="s">
        <v>51</v>
      </c>
      <c r="C198" s="15"/>
      <c r="D198" s="15">
        <v>4439.55</v>
      </c>
      <c r="E198" s="68"/>
    </row>
    <row r="199" spans="1:5" ht="15" customHeight="1">
      <c r="A199" s="75" t="s">
        <v>230</v>
      </c>
      <c r="B199" s="20" t="s">
        <v>52</v>
      </c>
      <c r="C199" s="15">
        <v>6000</v>
      </c>
      <c r="D199" s="15">
        <v>4114.33</v>
      </c>
      <c r="E199" s="68">
        <f t="shared" ref="E199:E261" si="12">+D199/C199</f>
        <v>0.68572166666666667</v>
      </c>
    </row>
    <row r="200" spans="1:5" ht="15" customHeight="1">
      <c r="A200" s="75" t="s">
        <v>231</v>
      </c>
      <c r="B200" s="20" t="s">
        <v>72</v>
      </c>
      <c r="C200" s="15">
        <v>5000</v>
      </c>
      <c r="D200" s="15">
        <v>3945.51</v>
      </c>
      <c r="E200" s="68">
        <f t="shared" si="12"/>
        <v>0.78910200000000008</v>
      </c>
    </row>
    <row r="201" spans="1:5" ht="15" customHeight="1">
      <c r="A201" s="75">
        <v>3292</v>
      </c>
      <c r="B201" s="20" t="s">
        <v>53</v>
      </c>
      <c r="C201" s="15"/>
      <c r="D201" s="15">
        <v>787.05</v>
      </c>
      <c r="E201" s="68"/>
    </row>
    <row r="202" spans="1:5" ht="15" customHeight="1">
      <c r="A202" s="75" t="s">
        <v>232</v>
      </c>
      <c r="B202" s="20" t="s">
        <v>54</v>
      </c>
      <c r="C202" s="15">
        <v>5000</v>
      </c>
      <c r="D202" s="15">
        <f>3338.96+10124</f>
        <v>13462.96</v>
      </c>
      <c r="E202" s="68">
        <f t="shared" si="12"/>
        <v>2.6925919999999999</v>
      </c>
    </row>
    <row r="203" spans="1:5" ht="15" customHeight="1">
      <c r="A203" s="75">
        <v>3294</v>
      </c>
      <c r="B203" s="20" t="s">
        <v>55</v>
      </c>
      <c r="C203" s="15"/>
      <c r="D203" s="15">
        <v>308.24</v>
      </c>
      <c r="E203" s="68"/>
    </row>
    <row r="204" spans="1:5" ht="15" customHeight="1">
      <c r="A204" s="75" t="s">
        <v>233</v>
      </c>
      <c r="B204" s="20" t="s">
        <v>36</v>
      </c>
      <c r="C204" s="15"/>
      <c r="D204" s="15"/>
      <c r="E204" s="68"/>
    </row>
    <row r="205" spans="1:5" ht="15" customHeight="1">
      <c r="A205" s="75">
        <v>3296</v>
      </c>
      <c r="B205" s="20" t="s">
        <v>73</v>
      </c>
      <c r="C205" s="15"/>
      <c r="D205" s="15"/>
      <c r="E205" s="68"/>
    </row>
    <row r="206" spans="1:5" ht="15" customHeight="1">
      <c r="A206" s="75" t="s">
        <v>234</v>
      </c>
      <c r="B206" s="20" t="s">
        <v>70</v>
      </c>
      <c r="C206" s="15"/>
      <c r="D206" s="15">
        <v>1421.18</v>
      </c>
      <c r="E206" s="68"/>
    </row>
    <row r="207" spans="1:5" ht="15" customHeight="1">
      <c r="A207" s="75" t="s">
        <v>235</v>
      </c>
      <c r="B207" s="20" t="s">
        <v>56</v>
      </c>
      <c r="C207" s="15"/>
      <c r="D207" s="15">
        <v>566.4</v>
      </c>
      <c r="E207" s="68"/>
    </row>
    <row r="208" spans="1:5" ht="15" hidden="1" customHeight="1">
      <c r="A208" s="75" t="s">
        <v>236</v>
      </c>
      <c r="B208" s="20" t="s">
        <v>57</v>
      </c>
      <c r="C208" s="15"/>
      <c r="D208" s="15"/>
      <c r="E208" s="68"/>
    </row>
    <row r="209" spans="1:5" ht="15" customHeight="1">
      <c r="A209" s="75">
        <v>3432</v>
      </c>
      <c r="B209" s="20" t="s">
        <v>57</v>
      </c>
      <c r="C209" s="15"/>
      <c r="D209" s="15">
        <v>15.57</v>
      </c>
      <c r="E209" s="68"/>
    </row>
    <row r="210" spans="1:5" ht="15" customHeight="1">
      <c r="A210" s="75">
        <v>3433</v>
      </c>
      <c r="B210" s="20" t="s">
        <v>58</v>
      </c>
      <c r="C210" s="15"/>
      <c r="D210" s="15">
        <v>32.51</v>
      </c>
      <c r="E210" s="68"/>
    </row>
    <row r="211" spans="1:5" ht="15" customHeight="1">
      <c r="A211" s="75" t="s">
        <v>237</v>
      </c>
      <c r="B211" s="20" t="s">
        <v>74</v>
      </c>
      <c r="C211" s="15">
        <v>9421</v>
      </c>
      <c r="D211" s="15">
        <v>934</v>
      </c>
      <c r="E211" s="68">
        <f t="shared" si="12"/>
        <v>9.9140218660439441E-2</v>
      </c>
    </row>
    <row r="212" spans="1:5" ht="15" customHeight="1">
      <c r="A212" s="75">
        <v>3721</v>
      </c>
      <c r="B212" s="20" t="s">
        <v>238</v>
      </c>
      <c r="C212" s="15"/>
      <c r="D212" s="15"/>
      <c r="E212" s="68"/>
    </row>
    <row r="213" spans="1:5" ht="15" hidden="1" customHeight="1">
      <c r="A213" s="75">
        <v>3722</v>
      </c>
      <c r="B213" s="20" t="s">
        <v>239</v>
      </c>
      <c r="C213" s="15"/>
      <c r="D213" s="15"/>
      <c r="E213" s="68"/>
    </row>
    <row r="214" spans="1:5" ht="15" customHeight="1">
      <c r="A214" s="75">
        <v>3811</v>
      </c>
      <c r="B214" s="20" t="s">
        <v>75</v>
      </c>
      <c r="C214" s="15"/>
      <c r="D214" s="15">
        <v>1358</v>
      </c>
      <c r="E214" s="68"/>
    </row>
    <row r="215" spans="1:5" ht="15" customHeight="1">
      <c r="A215" s="75" t="s">
        <v>240</v>
      </c>
      <c r="B215" s="20" t="s">
        <v>59</v>
      </c>
      <c r="C215" s="15">
        <v>3000</v>
      </c>
      <c r="D215" s="15"/>
      <c r="E215" s="68">
        <f t="shared" si="12"/>
        <v>0</v>
      </c>
    </row>
    <row r="216" spans="1:5" ht="15" customHeight="1">
      <c r="A216" s="75" t="s">
        <v>241</v>
      </c>
      <c r="B216" s="20" t="s">
        <v>60</v>
      </c>
      <c r="C216" s="15"/>
      <c r="D216" s="15">
        <v>3630.63</v>
      </c>
      <c r="E216" s="68"/>
    </row>
    <row r="217" spans="1:5" ht="15" customHeight="1">
      <c r="A217" s="75">
        <v>4124</v>
      </c>
      <c r="B217" s="20" t="s">
        <v>242</v>
      </c>
      <c r="C217" s="76"/>
      <c r="D217" s="76"/>
      <c r="E217" s="68"/>
    </row>
    <row r="218" spans="1:5" ht="15" customHeight="1">
      <c r="A218" s="75" t="s">
        <v>243</v>
      </c>
      <c r="B218" s="20" t="s">
        <v>61</v>
      </c>
      <c r="C218" s="15">
        <v>20000</v>
      </c>
      <c r="D218" s="15">
        <v>7924.46</v>
      </c>
      <c r="E218" s="68">
        <f t="shared" si="12"/>
        <v>0.39622299999999999</v>
      </c>
    </row>
    <row r="219" spans="1:5" ht="15" customHeight="1">
      <c r="A219" s="75" t="s">
        <v>244</v>
      </c>
      <c r="B219" s="20" t="s">
        <v>76</v>
      </c>
      <c r="C219" s="15"/>
      <c r="D219" s="15">
        <v>770</v>
      </c>
      <c r="E219" s="68"/>
    </row>
    <row r="220" spans="1:5" ht="15" customHeight="1">
      <c r="A220" s="75" t="s">
        <v>245</v>
      </c>
      <c r="B220" s="20" t="s">
        <v>62</v>
      </c>
      <c r="C220" s="15"/>
      <c r="D220" s="15"/>
      <c r="E220" s="68"/>
    </row>
    <row r="221" spans="1:5" ht="15" customHeight="1">
      <c r="A221" s="75" t="s">
        <v>246</v>
      </c>
      <c r="B221" s="20" t="s">
        <v>63</v>
      </c>
      <c r="C221" s="15"/>
      <c r="D221" s="15"/>
      <c r="E221" s="68"/>
    </row>
    <row r="222" spans="1:5" ht="15" customHeight="1">
      <c r="A222" s="75" t="s">
        <v>247</v>
      </c>
      <c r="B222" s="20" t="s">
        <v>200</v>
      </c>
      <c r="C222" s="15"/>
      <c r="D222" s="15"/>
      <c r="E222" s="68"/>
    </row>
    <row r="223" spans="1:5" ht="15" customHeight="1">
      <c r="A223" s="75">
        <v>4227</v>
      </c>
      <c r="B223" s="20" t="s">
        <v>77</v>
      </c>
      <c r="C223" s="15"/>
      <c r="D223" s="15"/>
      <c r="E223" s="68"/>
    </row>
    <row r="224" spans="1:5" ht="15" customHeight="1">
      <c r="A224" s="75">
        <v>4231</v>
      </c>
      <c r="B224" s="20" t="s">
        <v>248</v>
      </c>
      <c r="C224" s="15"/>
      <c r="D224" s="15"/>
      <c r="E224" s="68"/>
    </row>
    <row r="225" spans="1:5" ht="15" customHeight="1">
      <c r="A225" s="75">
        <v>4241</v>
      </c>
      <c r="B225" s="20" t="s">
        <v>78</v>
      </c>
      <c r="C225" s="15">
        <v>5000</v>
      </c>
      <c r="D225" s="15">
        <v>2471.73</v>
      </c>
      <c r="E225" s="68">
        <f t="shared" si="12"/>
        <v>0.49434600000000001</v>
      </c>
    </row>
    <row r="226" spans="1:5" ht="15" customHeight="1">
      <c r="A226" s="75">
        <v>4262</v>
      </c>
      <c r="B226" s="20" t="s">
        <v>64</v>
      </c>
      <c r="C226" s="15"/>
      <c r="D226" s="15"/>
      <c r="E226" s="68"/>
    </row>
    <row r="227" spans="1:5" ht="15" hidden="1" customHeight="1">
      <c r="A227" s="75">
        <v>4263</v>
      </c>
      <c r="B227" s="20" t="s">
        <v>249</v>
      </c>
      <c r="C227" s="15"/>
      <c r="D227" s="15"/>
      <c r="E227" s="68" t="e">
        <f t="shared" si="12"/>
        <v>#DIV/0!</v>
      </c>
    </row>
    <row r="228" spans="1:5" ht="15" hidden="1" customHeight="1">
      <c r="A228" s="75" t="s">
        <v>250</v>
      </c>
      <c r="B228" s="20" t="s">
        <v>251</v>
      </c>
      <c r="C228" s="15"/>
      <c r="D228" s="15"/>
      <c r="E228" s="68" t="e">
        <f t="shared" si="12"/>
        <v>#DIV/0!</v>
      </c>
    </row>
    <row r="229" spans="1:5" ht="15" customHeight="1">
      <c r="A229" s="75">
        <v>4511</v>
      </c>
      <c r="B229" s="20" t="s">
        <v>252</v>
      </c>
      <c r="C229" s="15"/>
      <c r="D229" s="15"/>
      <c r="E229" s="68"/>
    </row>
    <row r="230" spans="1:5" ht="15" customHeight="1">
      <c r="A230" s="9"/>
      <c r="B230" s="9" t="s">
        <v>257</v>
      </c>
      <c r="C230" s="70">
        <f t="shared" ref="C230" si="13">SUM(C231:C255)</f>
        <v>114067</v>
      </c>
      <c r="D230" s="70">
        <f>SUM(D231:D255)</f>
        <v>130845.15999999999</v>
      </c>
      <c r="E230" s="68">
        <f t="shared" si="12"/>
        <v>1.1470903942419806</v>
      </c>
    </row>
    <row r="231" spans="1:5" ht="15" customHeight="1">
      <c r="A231" s="75" t="s">
        <v>212</v>
      </c>
      <c r="B231" s="20" t="s">
        <v>183</v>
      </c>
      <c r="C231" s="15">
        <v>85000</v>
      </c>
      <c r="D231" s="15">
        <v>93949.75</v>
      </c>
      <c r="E231" s="68">
        <f t="shared" si="12"/>
        <v>1.1052911764705882</v>
      </c>
    </row>
    <row r="232" spans="1:5" ht="15" customHeight="1">
      <c r="A232" s="75" t="s">
        <v>216</v>
      </c>
      <c r="B232" s="20" t="s">
        <v>33</v>
      </c>
      <c r="C232" s="15"/>
      <c r="D232" s="15">
        <v>15501.71</v>
      </c>
      <c r="E232" s="68"/>
    </row>
    <row r="233" spans="1:5" ht="15" customHeight="1">
      <c r="A233" s="75">
        <v>3211</v>
      </c>
      <c r="B233" s="20" t="s">
        <v>38</v>
      </c>
      <c r="C233" s="15">
        <v>1991</v>
      </c>
      <c r="D233" s="15">
        <v>4096.3200000000006</v>
      </c>
      <c r="E233" s="68">
        <f t="shared" si="12"/>
        <v>2.0574183827222505</v>
      </c>
    </row>
    <row r="234" spans="1:5" ht="15" customHeight="1">
      <c r="A234" s="75">
        <v>3221</v>
      </c>
      <c r="B234" s="20" t="s">
        <v>40</v>
      </c>
      <c r="C234" s="15">
        <v>3053</v>
      </c>
      <c r="D234" s="15"/>
      <c r="E234" s="68">
        <f t="shared" si="12"/>
        <v>0</v>
      </c>
    </row>
    <row r="235" spans="1:5" ht="15" customHeight="1">
      <c r="A235" s="75">
        <v>3223</v>
      </c>
      <c r="B235" s="20" t="s">
        <v>42</v>
      </c>
      <c r="C235" s="15"/>
      <c r="D235" s="15"/>
      <c r="E235" s="68"/>
    </row>
    <row r="236" spans="1:5" ht="15" customHeight="1">
      <c r="A236" s="75">
        <v>3224</v>
      </c>
      <c r="B236" s="20" t="s">
        <v>43</v>
      </c>
      <c r="C236" s="15"/>
      <c r="D236" s="15"/>
      <c r="E236" s="68"/>
    </row>
    <row r="237" spans="1:5" ht="15" customHeight="1">
      <c r="A237" s="75">
        <v>3231</v>
      </c>
      <c r="B237" s="20" t="s">
        <v>45</v>
      </c>
      <c r="C237" s="15"/>
      <c r="D237" s="15"/>
      <c r="E237" s="68"/>
    </row>
    <row r="238" spans="1:5" ht="15" customHeight="1">
      <c r="A238" s="75">
        <v>3232</v>
      </c>
      <c r="B238" s="20" t="s">
        <v>46</v>
      </c>
      <c r="C238" s="15"/>
      <c r="D238" s="15"/>
      <c r="E238" s="68"/>
    </row>
    <row r="239" spans="1:5" ht="15" customHeight="1">
      <c r="A239" s="75">
        <v>3233</v>
      </c>
      <c r="B239" s="20" t="s">
        <v>47</v>
      </c>
      <c r="C239" s="15"/>
      <c r="D239" s="15"/>
      <c r="E239" s="68"/>
    </row>
    <row r="240" spans="1:5" ht="15" customHeight="1">
      <c r="A240" s="75">
        <v>3234</v>
      </c>
      <c r="B240" s="20" t="s">
        <v>48</v>
      </c>
      <c r="C240" s="15"/>
      <c r="D240" s="15"/>
      <c r="E240" s="68"/>
    </row>
    <row r="241" spans="1:5" ht="15" customHeight="1">
      <c r="A241" s="75">
        <v>3235</v>
      </c>
      <c r="B241" s="20" t="s">
        <v>49</v>
      </c>
      <c r="C241" s="15"/>
      <c r="D241" s="15"/>
      <c r="E241" s="68"/>
    </row>
    <row r="242" spans="1:5" ht="15" customHeight="1">
      <c r="A242" s="75">
        <v>3237</v>
      </c>
      <c r="B242" s="20" t="s">
        <v>50</v>
      </c>
      <c r="C242" s="15">
        <v>6636</v>
      </c>
      <c r="D242" s="15">
        <v>8480.92</v>
      </c>
      <c r="E242" s="68">
        <f t="shared" si="12"/>
        <v>1.2780168776371308</v>
      </c>
    </row>
    <row r="243" spans="1:5" ht="15" customHeight="1">
      <c r="A243" s="75">
        <v>3238</v>
      </c>
      <c r="B243" s="20" t="s">
        <v>51</v>
      </c>
      <c r="C243" s="15"/>
      <c r="D243" s="15"/>
      <c r="E243" s="68"/>
    </row>
    <row r="244" spans="1:5" ht="15" customHeight="1">
      <c r="A244" s="75">
        <v>3239</v>
      </c>
      <c r="B244" s="20" t="s">
        <v>52</v>
      </c>
      <c r="C244" s="15">
        <v>6238</v>
      </c>
      <c r="D244" s="15">
        <v>1035.25</v>
      </c>
      <c r="E244" s="68">
        <f t="shared" si="12"/>
        <v>0.16595864058993268</v>
      </c>
    </row>
    <row r="245" spans="1:5" ht="15" customHeight="1">
      <c r="A245" s="75" t="s">
        <v>231</v>
      </c>
      <c r="B245" s="20" t="s">
        <v>72</v>
      </c>
      <c r="C245" s="15">
        <v>3185</v>
      </c>
      <c r="D245" s="15">
        <v>289.14999999999998</v>
      </c>
      <c r="E245" s="68">
        <f t="shared" si="12"/>
        <v>9.0784929356357916E-2</v>
      </c>
    </row>
    <row r="246" spans="1:5" ht="15" customHeight="1">
      <c r="A246" s="75">
        <v>3293</v>
      </c>
      <c r="B246" s="20" t="s">
        <v>54</v>
      </c>
      <c r="C246" s="15"/>
      <c r="D246" s="15">
        <v>40</v>
      </c>
      <c r="E246" s="68"/>
    </row>
    <row r="247" spans="1:5" ht="15" customHeight="1">
      <c r="A247" s="75">
        <v>3294</v>
      </c>
      <c r="B247" s="20" t="s">
        <v>55</v>
      </c>
      <c r="C247" s="15"/>
      <c r="D247" s="15"/>
      <c r="E247" s="68"/>
    </row>
    <row r="248" spans="1:5" ht="15" customHeight="1">
      <c r="A248" s="75">
        <v>3299</v>
      </c>
      <c r="B248" s="20" t="s">
        <v>70</v>
      </c>
      <c r="C248" s="15"/>
      <c r="D248" s="15"/>
      <c r="E248" s="68"/>
    </row>
    <row r="249" spans="1:5" ht="15" customHeight="1">
      <c r="A249" s="75">
        <v>3431</v>
      </c>
      <c r="B249" s="20" t="s">
        <v>56</v>
      </c>
      <c r="C249" s="15"/>
      <c r="D249" s="15">
        <v>133.35999999999999</v>
      </c>
      <c r="E249" s="68"/>
    </row>
    <row r="250" spans="1:5" ht="15" customHeight="1">
      <c r="A250" s="75" t="s">
        <v>237</v>
      </c>
      <c r="B250" s="20" t="s">
        <v>74</v>
      </c>
      <c r="C250" s="15">
        <v>3982</v>
      </c>
      <c r="D250" s="15">
        <v>2918.44</v>
      </c>
      <c r="E250" s="68">
        <f t="shared" si="12"/>
        <v>0.73290808638874938</v>
      </c>
    </row>
    <row r="251" spans="1:5" ht="15" customHeight="1">
      <c r="A251" s="75">
        <v>3812</v>
      </c>
      <c r="B251" s="20" t="s">
        <v>59</v>
      </c>
      <c r="C251" s="15"/>
      <c r="D251" s="15">
        <v>450</v>
      </c>
      <c r="E251" s="68"/>
    </row>
    <row r="252" spans="1:5" ht="15" customHeight="1">
      <c r="A252" s="75">
        <v>4221</v>
      </c>
      <c r="B252" s="20" t="s">
        <v>61</v>
      </c>
      <c r="C252" s="15">
        <v>3982</v>
      </c>
      <c r="D252" s="15">
        <v>3922.36</v>
      </c>
      <c r="E252" s="68">
        <f t="shared" si="12"/>
        <v>0.98502260170768463</v>
      </c>
    </row>
    <row r="253" spans="1:5" ht="15" customHeight="1">
      <c r="A253" s="75">
        <v>4225</v>
      </c>
      <c r="B253" s="20" t="s">
        <v>200</v>
      </c>
      <c r="C253" s="76"/>
      <c r="D253" s="15"/>
      <c r="E253" s="68"/>
    </row>
    <row r="254" spans="1:5" ht="15" customHeight="1">
      <c r="A254" s="75">
        <v>4241</v>
      </c>
      <c r="B254" s="20" t="s">
        <v>78</v>
      </c>
      <c r="C254" s="76"/>
      <c r="D254" s="15">
        <v>27.9</v>
      </c>
      <c r="E254" s="68"/>
    </row>
    <row r="255" spans="1:5" ht="15" customHeight="1">
      <c r="A255" s="75">
        <v>4262</v>
      </c>
      <c r="B255" s="20" t="s">
        <v>64</v>
      </c>
      <c r="C255" s="76"/>
      <c r="D255" s="15"/>
      <c r="E255" s="68"/>
    </row>
    <row r="256" spans="1:5" ht="15" customHeight="1">
      <c r="A256" s="9"/>
      <c r="B256" s="9" t="s">
        <v>258</v>
      </c>
      <c r="C256" s="70">
        <f>SUM(C257:C297)</f>
        <v>153811</v>
      </c>
      <c r="D256" s="70">
        <f>SUM(D257:D297)</f>
        <v>190858.99</v>
      </c>
      <c r="E256" s="68">
        <f t="shared" si="12"/>
        <v>1.2408669731033541</v>
      </c>
    </row>
    <row r="257" spans="1:5" ht="15" hidden="1" customHeight="1">
      <c r="A257" s="75" t="s">
        <v>212</v>
      </c>
      <c r="B257" s="20" t="s">
        <v>183</v>
      </c>
      <c r="C257" s="76"/>
      <c r="D257" s="15"/>
      <c r="E257" s="68" t="e">
        <f t="shared" si="12"/>
        <v>#DIV/0!</v>
      </c>
    </row>
    <row r="258" spans="1:5" ht="15" hidden="1" customHeight="1">
      <c r="A258" s="75" t="s">
        <v>216</v>
      </c>
      <c r="B258" s="20" t="s">
        <v>33</v>
      </c>
      <c r="C258" s="76"/>
      <c r="D258" s="15"/>
      <c r="E258" s="68" t="e">
        <f t="shared" si="12"/>
        <v>#DIV/0!</v>
      </c>
    </row>
    <row r="259" spans="1:5" ht="15" hidden="1" customHeight="1">
      <c r="A259" s="75">
        <v>3211</v>
      </c>
      <c r="B259" s="20" t="s">
        <v>38</v>
      </c>
      <c r="C259" s="76"/>
      <c r="D259" s="15"/>
      <c r="E259" s="68" t="e">
        <f t="shared" si="12"/>
        <v>#DIV/0!</v>
      </c>
    </row>
    <row r="260" spans="1:5" ht="15" hidden="1" customHeight="1">
      <c r="A260" s="75">
        <v>3221</v>
      </c>
      <c r="B260" s="20" t="s">
        <v>40</v>
      </c>
      <c r="C260" s="76"/>
      <c r="D260" s="15"/>
      <c r="E260" s="68" t="e">
        <f t="shared" si="12"/>
        <v>#DIV/0!</v>
      </c>
    </row>
    <row r="261" spans="1:5" ht="15" hidden="1" customHeight="1">
      <c r="A261" s="75">
        <v>3223</v>
      </c>
      <c r="B261" s="20" t="s">
        <v>42</v>
      </c>
      <c r="C261" s="76"/>
      <c r="D261" s="15"/>
      <c r="E261" s="68" t="e">
        <f t="shared" si="12"/>
        <v>#DIV/0!</v>
      </c>
    </row>
    <row r="262" spans="1:5" ht="15" customHeight="1">
      <c r="A262" s="75" t="s">
        <v>212</v>
      </c>
      <c r="B262" s="20" t="s">
        <v>183</v>
      </c>
      <c r="C262" s="15">
        <v>72824</v>
      </c>
      <c r="D262" s="15">
        <v>82540.799999999988</v>
      </c>
      <c r="E262" s="68">
        <f t="shared" ref="E262:E298" si="14">+D262/C262</f>
        <v>1.1334285400417443</v>
      </c>
    </row>
    <row r="263" spans="1:5" ht="15" customHeight="1">
      <c r="A263" s="75">
        <v>3121</v>
      </c>
      <c r="B263" s="20" t="s">
        <v>32</v>
      </c>
      <c r="C263" s="15"/>
      <c r="D263" s="15">
        <v>2100</v>
      </c>
      <c r="E263" s="68"/>
    </row>
    <row r="264" spans="1:5" ht="15" customHeight="1">
      <c r="A264" s="75" t="s">
        <v>216</v>
      </c>
      <c r="B264" s="20" t="s">
        <v>33</v>
      </c>
      <c r="C264" s="15">
        <v>11987</v>
      </c>
      <c r="D264" s="15">
        <v>15606.269999999999</v>
      </c>
      <c r="E264" s="68">
        <f t="shared" si="14"/>
        <v>1.3019329273379494</v>
      </c>
    </row>
    <row r="265" spans="1:5" ht="15" customHeight="1">
      <c r="A265" s="75">
        <v>3211</v>
      </c>
      <c r="B265" s="20" t="s">
        <v>38</v>
      </c>
      <c r="C265" s="15">
        <v>24000</v>
      </c>
      <c r="D265" s="15">
        <v>40705.159999999996</v>
      </c>
      <c r="E265" s="68">
        <f t="shared" si="14"/>
        <v>1.6960483333333332</v>
      </c>
    </row>
    <row r="266" spans="1:5" ht="15" customHeight="1">
      <c r="A266" s="75" t="s">
        <v>219</v>
      </c>
      <c r="B266" s="20" t="s">
        <v>39</v>
      </c>
      <c r="C266" s="15">
        <v>5000</v>
      </c>
      <c r="D266" s="15">
        <v>4629.5600000000004</v>
      </c>
      <c r="E266" s="68">
        <f t="shared" si="14"/>
        <v>0.92591200000000007</v>
      </c>
    </row>
    <row r="267" spans="1:5" ht="15" customHeight="1">
      <c r="A267" s="75">
        <v>3221</v>
      </c>
      <c r="B267" s="20" t="s">
        <v>40</v>
      </c>
      <c r="C267" s="15"/>
      <c r="D267" s="15"/>
      <c r="E267" s="68"/>
    </row>
    <row r="268" spans="1:5" ht="15" customHeight="1">
      <c r="A268" s="75">
        <v>3223</v>
      </c>
      <c r="B268" s="20" t="s">
        <v>42</v>
      </c>
      <c r="C268" s="15"/>
      <c r="D268" s="15"/>
      <c r="E268" s="68"/>
    </row>
    <row r="269" spans="1:5" ht="15" customHeight="1">
      <c r="A269" s="75">
        <v>3224</v>
      </c>
      <c r="B269" s="20" t="s">
        <v>43</v>
      </c>
      <c r="C269" s="15"/>
      <c r="D269" s="15">
        <v>74.8799999999992</v>
      </c>
      <c r="E269" s="68"/>
    </row>
    <row r="270" spans="1:5" ht="15" customHeight="1">
      <c r="A270" s="75">
        <v>3231</v>
      </c>
      <c r="B270" s="20" t="s">
        <v>45</v>
      </c>
      <c r="C270" s="15"/>
      <c r="D270" s="15">
        <v>554.26</v>
      </c>
      <c r="E270" s="68"/>
    </row>
    <row r="271" spans="1:5" ht="15" customHeight="1">
      <c r="A271" s="75">
        <v>3232</v>
      </c>
      <c r="B271" s="20" t="s">
        <v>46</v>
      </c>
      <c r="C271" s="15"/>
      <c r="D271" s="15"/>
      <c r="E271" s="68"/>
    </row>
    <row r="272" spans="1:5" ht="15" customHeight="1">
      <c r="A272" s="75">
        <v>3233</v>
      </c>
      <c r="B272" s="20" t="s">
        <v>47</v>
      </c>
      <c r="C272" s="15">
        <v>10000</v>
      </c>
      <c r="D272" s="15">
        <v>2920.59</v>
      </c>
      <c r="E272" s="68">
        <f t="shared" si="14"/>
        <v>0.29205900000000001</v>
      </c>
    </row>
    <row r="273" spans="1:5" ht="15" customHeight="1">
      <c r="A273" s="75">
        <v>3234</v>
      </c>
      <c r="B273" s="20" t="s">
        <v>48</v>
      </c>
      <c r="C273" s="15"/>
      <c r="D273" s="15"/>
      <c r="E273" s="68"/>
    </row>
    <row r="274" spans="1:5" ht="15" customHeight="1">
      <c r="A274" s="75">
        <v>3235</v>
      </c>
      <c r="B274" s="20" t="s">
        <v>49</v>
      </c>
      <c r="C274" s="15"/>
      <c r="D274" s="15">
        <v>931.81999999999994</v>
      </c>
      <c r="E274" s="68"/>
    </row>
    <row r="275" spans="1:5" ht="15" customHeight="1">
      <c r="A275" s="75">
        <v>3237</v>
      </c>
      <c r="B275" s="20" t="s">
        <v>50</v>
      </c>
      <c r="C275" s="15"/>
      <c r="D275" s="15">
        <v>8304.1299999999992</v>
      </c>
      <c r="E275" s="68"/>
    </row>
    <row r="276" spans="1:5" ht="15" customHeight="1">
      <c r="A276" s="75">
        <v>3238</v>
      </c>
      <c r="B276" s="20" t="s">
        <v>51</v>
      </c>
      <c r="C276" s="15"/>
      <c r="D276" s="15">
        <v>1232.8699999999999</v>
      </c>
      <c r="E276" s="68"/>
    </row>
    <row r="277" spans="1:5" ht="15" customHeight="1">
      <c r="A277" s="75">
        <v>3239</v>
      </c>
      <c r="B277" s="20" t="s">
        <v>52</v>
      </c>
      <c r="C277" s="15"/>
      <c r="D277" s="15">
        <v>7068.25</v>
      </c>
      <c r="E277" s="68"/>
    </row>
    <row r="278" spans="1:5" ht="15" customHeight="1">
      <c r="A278" s="75" t="s">
        <v>231</v>
      </c>
      <c r="B278" s="20" t="s">
        <v>72</v>
      </c>
      <c r="C278" s="15">
        <v>15000</v>
      </c>
      <c r="D278" s="15">
        <v>11619.570000000002</v>
      </c>
      <c r="E278" s="68">
        <f t="shared" si="14"/>
        <v>0.77463800000000005</v>
      </c>
    </row>
    <row r="279" spans="1:5" ht="15" customHeight="1">
      <c r="A279" s="75">
        <v>3293</v>
      </c>
      <c r="B279" s="20" t="s">
        <v>54</v>
      </c>
      <c r="C279" s="15"/>
      <c r="D279" s="15">
        <v>1546.67</v>
      </c>
      <c r="E279" s="68"/>
    </row>
    <row r="280" spans="1:5" ht="15" hidden="1" customHeight="1">
      <c r="A280" s="75">
        <v>3294</v>
      </c>
      <c r="B280" s="20" t="s">
        <v>55</v>
      </c>
      <c r="C280" s="15"/>
      <c r="D280" s="15"/>
      <c r="E280" s="68"/>
    </row>
    <row r="281" spans="1:5" ht="15" hidden="1" customHeight="1">
      <c r="A281" s="75">
        <v>3299</v>
      </c>
      <c r="B281" s="20" t="s">
        <v>70</v>
      </c>
      <c r="C281" s="15"/>
      <c r="D281" s="15"/>
      <c r="E281" s="68"/>
    </row>
    <row r="282" spans="1:5" ht="15" hidden="1" customHeight="1">
      <c r="A282" s="75" t="s">
        <v>237</v>
      </c>
      <c r="B282" s="20" t="s">
        <v>74</v>
      </c>
      <c r="C282" s="15"/>
      <c r="D282" s="15"/>
      <c r="E282" s="68"/>
    </row>
    <row r="283" spans="1:5" ht="15" hidden="1" customHeight="1">
      <c r="A283" s="75">
        <v>4221</v>
      </c>
      <c r="B283" s="20" t="s">
        <v>61</v>
      </c>
      <c r="C283" s="15"/>
      <c r="D283" s="15"/>
      <c r="E283" s="68"/>
    </row>
    <row r="284" spans="1:5" ht="15" hidden="1" customHeight="1">
      <c r="A284" s="75">
        <v>4262</v>
      </c>
      <c r="B284" s="20" t="s">
        <v>64</v>
      </c>
      <c r="C284" s="15"/>
      <c r="D284" s="15"/>
      <c r="E284" s="68"/>
    </row>
    <row r="285" spans="1:5" ht="15" hidden="1" customHeight="1">
      <c r="A285" s="75">
        <v>3238</v>
      </c>
      <c r="B285" s="20" t="s">
        <v>51</v>
      </c>
      <c r="C285" s="15"/>
      <c r="D285" s="15"/>
      <c r="E285" s="68"/>
    </row>
    <row r="286" spans="1:5" ht="15" hidden="1" customHeight="1">
      <c r="A286" s="75">
        <v>3239</v>
      </c>
      <c r="B286" s="20" t="s">
        <v>52</v>
      </c>
      <c r="C286" s="15"/>
      <c r="D286" s="15"/>
      <c r="E286" s="68"/>
    </row>
    <row r="287" spans="1:5" ht="15" hidden="1" customHeight="1">
      <c r="A287" s="75">
        <v>3293</v>
      </c>
      <c r="B287" s="20" t="s">
        <v>54</v>
      </c>
      <c r="C287" s="15"/>
      <c r="D287" s="15"/>
      <c r="E287" s="68"/>
    </row>
    <row r="288" spans="1:5" ht="15" hidden="1" customHeight="1">
      <c r="A288" s="75">
        <v>3294</v>
      </c>
      <c r="B288" s="20" t="s">
        <v>55</v>
      </c>
      <c r="C288" s="15"/>
      <c r="D288" s="15"/>
      <c r="E288" s="68"/>
    </row>
    <row r="289" spans="1:8" ht="15" hidden="1" customHeight="1">
      <c r="A289" s="75">
        <v>3299</v>
      </c>
      <c r="B289" s="20" t="s">
        <v>70</v>
      </c>
      <c r="C289" s="15"/>
      <c r="D289" s="15"/>
      <c r="E289" s="68"/>
    </row>
    <row r="290" spans="1:8" ht="15" customHeight="1">
      <c r="A290" s="75">
        <v>3294</v>
      </c>
      <c r="B290" s="20" t="s">
        <v>55</v>
      </c>
      <c r="C290" s="15"/>
      <c r="D290" s="15">
        <v>568.07999999999993</v>
      </c>
      <c r="E290" s="68"/>
    </row>
    <row r="291" spans="1:8" ht="15" customHeight="1">
      <c r="A291" s="75">
        <v>3299</v>
      </c>
      <c r="B291" s="20" t="s">
        <v>70</v>
      </c>
      <c r="C291" s="15"/>
      <c r="D291" s="15">
        <v>291.60000000000002</v>
      </c>
      <c r="E291" s="68"/>
    </row>
    <row r="292" spans="1:8" ht="15" customHeight="1">
      <c r="A292" s="75">
        <v>3431</v>
      </c>
      <c r="B292" s="20" t="s">
        <v>56</v>
      </c>
      <c r="C292" s="15"/>
      <c r="D292" s="15">
        <v>188.94</v>
      </c>
      <c r="E292" s="68"/>
    </row>
    <row r="293" spans="1:8" ht="15" customHeight="1">
      <c r="A293" s="75">
        <v>4123</v>
      </c>
      <c r="B293" s="20" t="s">
        <v>60</v>
      </c>
      <c r="C293" s="15"/>
      <c r="D293" s="15">
        <v>6279.61</v>
      </c>
      <c r="E293" s="68"/>
    </row>
    <row r="294" spans="1:8" ht="15" customHeight="1">
      <c r="A294" s="75">
        <v>4221</v>
      </c>
      <c r="B294" s="20" t="s">
        <v>61</v>
      </c>
      <c r="C294" s="15">
        <v>15000</v>
      </c>
      <c r="D294" s="15">
        <v>1307.99</v>
      </c>
      <c r="E294" s="68">
        <f t="shared" si="14"/>
        <v>8.7199333333333337E-2</v>
      </c>
      <c r="H294" s="79"/>
    </row>
    <row r="295" spans="1:8" ht="15" hidden="1" customHeight="1">
      <c r="A295" s="75">
        <v>4225</v>
      </c>
      <c r="B295" s="20" t="s">
        <v>200</v>
      </c>
      <c r="C295" s="76"/>
      <c r="D295" s="15"/>
      <c r="E295" s="68" t="e">
        <f t="shared" si="14"/>
        <v>#DIV/0!</v>
      </c>
    </row>
    <row r="296" spans="1:8" ht="15" customHeight="1">
      <c r="A296" s="75">
        <v>4241</v>
      </c>
      <c r="B296" s="20" t="s">
        <v>78</v>
      </c>
      <c r="C296" s="76"/>
      <c r="D296" s="15">
        <v>2387.94</v>
      </c>
      <c r="E296" s="68"/>
    </row>
    <row r="297" spans="1:8" ht="15" customHeight="1">
      <c r="A297" s="75">
        <v>4262</v>
      </c>
      <c r="B297" s="20" t="s">
        <v>64</v>
      </c>
      <c r="C297" s="76"/>
      <c r="D297" s="15"/>
      <c r="E297" s="68"/>
    </row>
    <row r="298" spans="1:8" ht="15" hidden="1" customHeight="1">
      <c r="A298" s="71">
        <v>3293</v>
      </c>
      <c r="B298" s="20" t="s">
        <v>54</v>
      </c>
      <c r="C298" s="15"/>
      <c r="D298" s="15"/>
      <c r="E298" s="68" t="e">
        <f t="shared" si="14"/>
        <v>#DIV/0!</v>
      </c>
    </row>
    <row r="299" spans="1:8" ht="15" customHeight="1">
      <c r="A299" s="17"/>
      <c r="B299" s="17" t="s">
        <v>253</v>
      </c>
      <c r="C299" s="77">
        <f>C5+C19+C72+C173+C117</f>
        <v>8517500</v>
      </c>
      <c r="D299" s="77">
        <f>D5+D19+D72+D173+D117</f>
        <v>4356257.33</v>
      </c>
      <c r="E299" s="77"/>
    </row>
    <row r="301" spans="1:8" s="78" customFormat="1">
      <c r="A301" s="19"/>
      <c r="B301" s="19"/>
      <c r="E301" s="80"/>
      <c r="F301" s="19"/>
      <c r="G301" s="19"/>
    </row>
    <row r="303" spans="1:8" s="78" customFormat="1">
      <c r="A303" s="19"/>
      <c r="B303" s="19"/>
      <c r="E303" s="80"/>
      <c r="F303" s="19"/>
      <c r="G303" s="1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Izvršenje_01.- 06. 2023.</vt:lpstr>
      <vt:lpstr>Opći dio prihodi</vt:lpstr>
      <vt:lpstr>Opći dio rashodi</vt:lpstr>
      <vt:lpstr>Prihodi po izvorima fin.</vt:lpstr>
      <vt:lpstr>Rashodi po izvorima fin.</vt:lpstr>
      <vt:lpstr>Posebni dio_po izvorima i akt.</vt:lpstr>
      <vt:lpstr>'Posebni dio_po izvorima i akt.'!Podrucje_ispisa</vt:lpstr>
      <vt:lpstr>'Rashodi po izvorima fin.'!Podrucje_ispisa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Vidić</dc:creator>
  <cp:lastModifiedBy>Sandra Vidić</cp:lastModifiedBy>
  <cp:lastPrinted>2023-03-23T11:42:38Z</cp:lastPrinted>
  <dcterms:created xsi:type="dcterms:W3CDTF">2022-05-31T13:26:32Z</dcterms:created>
  <dcterms:modified xsi:type="dcterms:W3CDTF">2023-07-20T07:05:48Z</dcterms:modified>
</cp:coreProperties>
</file>